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2023\NOMINAS PARA TRANSPARENCIA A PARTIR DE AGOSTO 2023SAA\TRANSPARENCIA AGOSTO 2023 EMPEZAda a trabajar por Mónika Medina\"/>
    </mc:Choice>
  </mc:AlternateContent>
  <bookViews>
    <workbookView xWindow="0" yWindow="0" windowWidth="20490" windowHeight="7320" activeTab="1"/>
  </bookViews>
  <sheets>
    <sheet name="Hoja2" sheetId="2" r:id="rId1"/>
    <sheet name="Hoja1" sheetId="1" r:id="rId2"/>
  </sheets>
  <definedNames>
    <definedName name="_xlnm.Print_Area" localSheetId="1">Hoja1!$A$1:$N$548</definedName>
    <definedName name="TRANSPARENCIA_FIJO_MARZO" localSheetId="1">Hoja1!$A$1:$L$538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P378" i="1" l="1"/>
  <c r="F540" i="1" l="1"/>
  <c r="J175" i="1"/>
  <c r="L175" i="1" s="1"/>
  <c r="M175" i="1" s="1"/>
  <c r="H175" i="1"/>
  <c r="G175" i="1"/>
  <c r="K108" i="1"/>
  <c r="L108" i="1" s="1"/>
  <c r="M108" i="1" s="1"/>
  <c r="K31" i="1"/>
  <c r="L87" i="1"/>
  <c r="M87" i="1" s="1"/>
  <c r="K459" i="1"/>
  <c r="L459" i="1" s="1"/>
  <c r="M459" i="1" s="1"/>
  <c r="K212" i="1"/>
  <c r="L212" i="1" s="1"/>
  <c r="M212" i="1" s="1"/>
  <c r="K213" i="1"/>
  <c r="L213" i="1" s="1"/>
  <c r="M213" i="1" s="1"/>
  <c r="K198" i="1"/>
  <c r="K189" i="1"/>
  <c r="L189" i="1" s="1"/>
  <c r="M189" i="1" s="1"/>
  <c r="K48" i="1"/>
  <c r="L48" i="1" s="1"/>
  <c r="M48" i="1" s="1"/>
  <c r="K258" i="1"/>
  <c r="L258" i="1" s="1"/>
  <c r="M258" i="1" s="1"/>
  <c r="K22" i="1"/>
  <c r="K112" i="1"/>
  <c r="L112" i="1" s="1"/>
  <c r="M112" i="1" s="1"/>
  <c r="K478" i="1"/>
  <c r="L478" i="1" s="1"/>
  <c r="M478" i="1" s="1"/>
  <c r="K37" i="1"/>
  <c r="K209" i="1"/>
  <c r="K38" i="1"/>
  <c r="L38" i="1" s="1"/>
  <c r="M38" i="1" s="1"/>
  <c r="K271" i="1"/>
  <c r="L271" i="1" s="1"/>
  <c r="M271" i="1" s="1"/>
  <c r="K207" i="1"/>
  <c r="L207" i="1" s="1"/>
  <c r="M207" i="1" s="1"/>
  <c r="K530" i="1"/>
  <c r="L530" i="1" s="1"/>
  <c r="M530" i="1" s="1"/>
  <c r="G18" i="1"/>
  <c r="K18" i="1"/>
  <c r="L34" i="1"/>
  <c r="M34" i="1" s="1"/>
  <c r="K206" i="1"/>
  <c r="K415" i="1"/>
  <c r="L415" i="1" s="1"/>
  <c r="M415" i="1" s="1"/>
  <c r="K316" i="1"/>
  <c r="K290" i="1"/>
  <c r="L290" i="1" s="1"/>
  <c r="M290" i="1" s="1"/>
  <c r="K305" i="1"/>
  <c r="L305" i="1" s="1"/>
  <c r="M305" i="1" s="1"/>
  <c r="K94" i="1"/>
  <c r="L528" i="1" l="1"/>
  <c r="M528" i="1"/>
  <c r="L527" i="1"/>
  <c r="M527" i="1" s="1"/>
  <c r="L203" i="1"/>
  <c r="M203" i="1" s="1"/>
  <c r="L202" i="1"/>
  <c r="M202" i="1" s="1"/>
  <c r="L168" i="1" l="1"/>
  <c r="M168" i="1" s="1"/>
  <c r="L469" i="1" l="1"/>
  <c r="M469" i="1" s="1"/>
  <c r="L400" i="1"/>
  <c r="M400" i="1" s="1"/>
  <c r="L332" i="1"/>
  <c r="M332" i="1" s="1"/>
  <c r="L316" i="1" l="1"/>
  <c r="L288" i="1"/>
  <c r="M288" i="1" s="1"/>
  <c r="L238" i="1" l="1"/>
  <c r="M238" i="1" s="1"/>
  <c r="L209" i="1"/>
  <c r="L190" i="1"/>
  <c r="M190" i="1" s="1"/>
  <c r="L148" i="1"/>
  <c r="M148" i="1" s="1"/>
  <c r="L102" i="1"/>
  <c r="M102" i="1" s="1"/>
  <c r="L31" i="1"/>
  <c r="M31" i="1" s="1"/>
  <c r="L201" i="1" l="1"/>
  <c r="M201" i="1" s="1"/>
  <c r="L200" i="1"/>
  <c r="M200" i="1" s="1"/>
  <c r="L526" i="1"/>
  <c r="M526" i="1" s="1"/>
  <c r="K33" i="1"/>
  <c r="L33" i="1" s="1"/>
  <c r="M33" i="1" s="1"/>
  <c r="L56" i="1" l="1"/>
  <c r="L196" i="1"/>
  <c r="L525" i="1"/>
  <c r="M255" i="1"/>
  <c r="L254" i="1"/>
  <c r="M254" i="1" s="1"/>
  <c r="M253" i="1"/>
  <c r="L198" i="1" l="1"/>
  <c r="M198" i="1" s="1"/>
  <c r="L169" i="1"/>
  <c r="M169" i="1" s="1"/>
  <c r="L205" i="1"/>
  <c r="M205" i="1" s="1"/>
  <c r="L220" i="1"/>
  <c r="M220" i="1" s="1"/>
  <c r="L228" i="1"/>
  <c r="L229" i="1"/>
  <c r="M229" i="1" s="1"/>
  <c r="L249" i="1"/>
  <c r="M249" i="1" s="1"/>
  <c r="L268" i="1" l="1"/>
  <c r="L270" i="1"/>
  <c r="M270" i="1" s="1"/>
  <c r="L273" i="1"/>
  <c r="M273" i="1" s="1"/>
  <c r="M276" i="1"/>
  <c r="L275" i="1"/>
  <c r="M275" i="1" s="1"/>
  <c r="L295" i="1"/>
  <c r="M295" i="1" s="1"/>
  <c r="L323" i="1"/>
  <c r="M323" i="1" s="1"/>
  <c r="L360" i="1"/>
  <c r="M360" i="1" s="1"/>
  <c r="L468" i="1"/>
  <c r="M468" i="1" s="1"/>
  <c r="L531" i="1"/>
  <c r="M531" i="1" s="1"/>
  <c r="L538" i="1"/>
  <c r="M538" i="1" s="1"/>
  <c r="L54" i="1" l="1"/>
  <c r="M54" i="1" s="1"/>
  <c r="L47" i="1"/>
  <c r="M47" i="1" s="1"/>
  <c r="L43" i="1"/>
  <c r="M43" i="1" s="1"/>
  <c r="M29" i="1"/>
  <c r="L28" i="1"/>
  <c r="L21" i="1"/>
  <c r="M21" i="1" s="1"/>
  <c r="L18" i="1"/>
  <c r="M18" i="1" s="1"/>
  <c r="L13" i="1"/>
  <c r="M13" i="1" s="1"/>
  <c r="L199" i="1" l="1"/>
  <c r="M199" i="1" s="1"/>
  <c r="L197" i="1"/>
  <c r="M197" i="1" s="1"/>
  <c r="M196" i="1"/>
  <c r="L539" i="1" l="1"/>
  <c r="M539" i="1" s="1"/>
  <c r="L503" i="1"/>
  <c r="M503" i="1" s="1"/>
  <c r="L496" i="1"/>
  <c r="M496" i="1" s="1"/>
  <c r="M362" i="1"/>
  <c r="L361" i="1"/>
  <c r="M361" i="1" s="1"/>
  <c r="L327" i="1"/>
  <c r="M327" i="1" s="1"/>
  <c r="M316" i="1"/>
  <c r="L315" i="1"/>
  <c r="M315" i="1" s="1"/>
  <c r="L286" i="1"/>
  <c r="M268" i="1"/>
  <c r="L267" i="1"/>
  <c r="M267" i="1" s="1"/>
  <c r="L257" i="1"/>
  <c r="M257" i="1" s="1"/>
  <c r="L244" i="1"/>
  <c r="M244" i="1" s="1"/>
  <c r="L232" i="1"/>
  <c r="M232" i="1" s="1"/>
  <c r="L225" i="1"/>
  <c r="M225" i="1" s="1"/>
  <c r="L211" i="1"/>
  <c r="M211" i="1" s="1"/>
  <c r="M209" i="1"/>
  <c r="L113" i="1" l="1"/>
  <c r="M113" i="1" s="1"/>
  <c r="L103" i="1"/>
  <c r="M103" i="1" s="1"/>
  <c r="L94" i="1"/>
  <c r="M94" i="1" s="1"/>
  <c r="L55" i="1"/>
  <c r="M55" i="1" s="1"/>
  <c r="M28" i="1"/>
  <c r="L277" i="1"/>
  <c r="M277" i="1" s="1"/>
  <c r="I540" i="1"/>
  <c r="L4" i="1" l="1"/>
  <c r="L529" i="1"/>
  <c r="M529" i="1" s="1"/>
  <c r="L532" i="1"/>
  <c r="M532" i="1" s="1"/>
  <c r="M525" i="1"/>
  <c r="L524" i="1"/>
  <c r="M524" i="1" s="1"/>
  <c r="L206" i="1" l="1"/>
  <c r="M206" i="1" s="1"/>
  <c r="L195" i="1"/>
  <c r="M195" i="1" s="1"/>
  <c r="L194" i="1" l="1"/>
  <c r="M194" i="1" s="1"/>
  <c r="L42" i="1" l="1"/>
  <c r="M42" i="1" s="1"/>
  <c r="L35" i="1"/>
  <c r="M35" i="1" s="1"/>
  <c r="J523" i="1" l="1"/>
  <c r="L523" i="1" s="1"/>
  <c r="M523" i="1" s="1"/>
  <c r="M193" i="1" l="1"/>
  <c r="J193" i="1"/>
  <c r="H193" i="1"/>
  <c r="J192" i="1"/>
  <c r="G10" i="1"/>
  <c r="G540" i="1" s="1"/>
  <c r="J540" i="1" l="1"/>
  <c r="L192" i="1"/>
  <c r="M192" i="1" s="1"/>
  <c r="H10" i="1"/>
  <c r="M4" i="1"/>
  <c r="K16" i="1"/>
  <c r="L22" i="1"/>
  <c r="L37" i="1"/>
  <c r="M37" i="1" s="1"/>
  <c r="K50" i="1"/>
  <c r="L50" i="1" s="1"/>
  <c r="M50" i="1" s="1"/>
  <c r="K64" i="1"/>
  <c r="L64" i="1" s="1"/>
  <c r="M64" i="1" s="1"/>
  <c r="K152" i="1"/>
  <c r="L152" i="1" s="1"/>
  <c r="M152" i="1" s="1"/>
  <c r="L214" i="1"/>
  <c r="M214" i="1" s="1"/>
  <c r="K239" i="1"/>
  <c r="L239" i="1" s="1"/>
  <c r="M239" i="1" s="1"/>
  <c r="L240" i="1"/>
  <c r="M240" i="1" s="1"/>
  <c r="L250" i="1"/>
  <c r="M250" i="1" s="1"/>
  <c r="K261" i="1"/>
  <c r="L261" i="1" s="1"/>
  <c r="M261" i="1" s="1"/>
  <c r="K269" i="1"/>
  <c r="L269" i="1" s="1"/>
  <c r="M269" i="1" s="1"/>
  <c r="L282" i="1"/>
  <c r="M282" i="1" s="1"/>
  <c r="L284" i="1"/>
  <c r="M284" i="1" s="1"/>
  <c r="M286" i="1"/>
  <c r="K287" i="1"/>
  <c r="L287" i="1" s="1"/>
  <c r="M287" i="1" s="1"/>
  <c r="K293" i="1"/>
  <c r="L293" i="1" s="1"/>
  <c r="M293" i="1" s="1"/>
  <c r="K314" i="1"/>
  <c r="L314" i="1" s="1"/>
  <c r="M314" i="1" s="1"/>
  <c r="K342" i="1"/>
  <c r="L342" i="1" s="1"/>
  <c r="M342" i="1" s="1"/>
  <c r="K389" i="1"/>
  <c r="L389" i="1" s="1"/>
  <c r="M389" i="1" s="1"/>
  <c r="L422" i="1"/>
  <c r="M422" i="1" s="1"/>
  <c r="K424" i="1"/>
  <c r="L424" i="1" s="1"/>
  <c r="M424" i="1" s="1"/>
  <c r="K425" i="1"/>
  <c r="L425" i="1" s="1"/>
  <c r="M425" i="1" s="1"/>
  <c r="K430" i="1"/>
  <c r="L430" i="1" s="1"/>
  <c r="M430" i="1" s="1"/>
  <c r="M431" i="1"/>
  <c r="H540" i="1" l="1"/>
  <c r="L10" i="1"/>
  <c r="M228" i="1"/>
  <c r="L16" i="1"/>
  <c r="M22" i="1"/>
  <c r="M10" i="1" l="1"/>
  <c r="M16" i="1"/>
</calcChain>
</file>

<file path=xl/connections.xml><?xml version="1.0" encoding="utf-8"?>
<connections xmlns="http://schemas.openxmlformats.org/spreadsheetml/2006/main">
  <connection id="1" name="TRANSPARENCIA FIJO MARZO" type="6" refreshedVersion="6" background="1" saveData="1">
    <textPr codePage="932" sourceFile="C:\Users\mmedina\Desktop\2023\TRANSPARENCIA FIJO MARZO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<sst xmlns="http://schemas.openxmlformats.org/spreadsheetml/2006/main" count="2701" uniqueCount="635">
  <si>
    <t>Nombre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</si>
  <si>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</si>
  <si>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</si>
  <si>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</si>
  <si>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</si>
  <si>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</si>
  <si>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</si>
  <si>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</si>
  <si>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</si>
  <si>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LEANMY MAYELIN NUﾑEZ MICHEL</t>
  </si>
  <si>
    <t>SECRETARIA</t>
  </si>
  <si>
    <t>ELADIO ARNAUD SANTANA</t>
  </si>
  <si>
    <t>DIRECTOR EJECUTIVO</t>
  </si>
  <si>
    <t>MARISABEL ALFONSINA GARCIA VARGAS</t>
  </si>
  <si>
    <t>ENCARGADO DE LA OFICINA DE AC</t>
  </si>
  <si>
    <t>SAWDY YAMEL ORTIZ JIMENEZ</t>
  </si>
  <si>
    <t>AUXILIAR OFICINA ACCESO INFOR</t>
  </si>
  <si>
    <t>HECTOR NOVAS</t>
  </si>
  <si>
    <t>CHOFER</t>
  </si>
  <si>
    <t>MARIA MAGDALENA DIAZ GARCIA</t>
  </si>
  <si>
    <t>JANINA ALTAGRACIA SEGURA PANIAGUA</t>
  </si>
  <si>
    <t>ASESOR</t>
  </si>
  <si>
    <t>DIVISION DE TECNOLOGIA DE LA INFORMACION</t>
  </si>
  <si>
    <t>JUAN OVIDIO CORONADO NU･EZ</t>
  </si>
  <si>
    <t>ENCARGADO DIVISION TECNOLOGIA</t>
  </si>
  <si>
    <t>DEPARTAMENTO DE RECURSOS HUMANOS</t>
  </si>
  <si>
    <t>RECEPCIONISTA</t>
  </si>
  <si>
    <t>FAUSTINO ANTONIO SOSA LEDESMA</t>
  </si>
  <si>
    <t>ASESOR ADM.</t>
  </si>
  <si>
    <t>TARSIS GESTER ESPINAL RODRIGUEZ</t>
  </si>
  <si>
    <t>ANALISTA PROCESOS</t>
  </si>
  <si>
    <t>YSABEL EVARISTA PEﾑA CRUZ</t>
  </si>
  <si>
    <t>MONIKA MARITZA MEDINA ROSARIO</t>
  </si>
  <si>
    <t>ANALISTA DE RECURSOS HUMANOS</t>
  </si>
  <si>
    <t>OSCARINA SANTANA PEREZ</t>
  </si>
  <si>
    <t>ELVIRA AQUINO MERCEDES</t>
  </si>
  <si>
    <t>DEPARTAMENTO DE PLANIFICACION Y DESARROLLO</t>
  </si>
  <si>
    <t>JUAN REYES FROMETA</t>
  </si>
  <si>
    <t>ENCARGADO DEPARTAMENTO PLANIF</t>
  </si>
  <si>
    <t>MARILEIDYS JIMENEZ TURBI</t>
  </si>
  <si>
    <t>AUXILIAR ADMINISTRATIVO</t>
  </si>
  <si>
    <t>DEPARTAMENTO DE COOPERACION E INTERCAMBIO</t>
  </si>
  <si>
    <t>FABIO FRANCISCO FRIAS BAEZ</t>
  </si>
  <si>
    <t>ENCARGADO DEPARTAMENTO DE COO</t>
  </si>
  <si>
    <t>DEPARTAMENTO DE DIFUSION</t>
  </si>
  <si>
    <t>EDUARDO FULCAR MONTERO</t>
  </si>
  <si>
    <t>DISEﾑADOR GRAFICO</t>
  </si>
  <si>
    <t>RAFAEL OLMEDO VASQUEZ PERDOMO</t>
  </si>
  <si>
    <t>PERIODISTA</t>
  </si>
  <si>
    <t>DIRECCION ADMINISTRATIVA Y FINANCIERA</t>
  </si>
  <si>
    <t>ISMAEL RAMON REYES PE･A</t>
  </si>
  <si>
    <t>SUPERVISOR MAYORDOMIA</t>
  </si>
  <si>
    <t>ANA ISABEL MORETA LEDESMA</t>
  </si>
  <si>
    <t>CONSERJE</t>
  </si>
  <si>
    <t>ARCENIO CARRERA</t>
  </si>
  <si>
    <t>ROBINSON DE LA ROSA SANCHEZ</t>
  </si>
  <si>
    <t>MARILENNY MENDEZ DE LOS SANTOS</t>
  </si>
  <si>
    <t>YANDRA CRISTAL DE LA ROSA RODRIGUEZ</t>
  </si>
  <si>
    <t>DENIA PANIAGUA PEﾑA</t>
  </si>
  <si>
    <t>SUGEIDY GARCIA ECHAVARRIA</t>
  </si>
  <si>
    <t>NOELIA CUEVAS AMADOR</t>
  </si>
  <si>
    <t>DIVISION DE COMPRAS Y CONTRATACIONES</t>
  </si>
  <si>
    <t>HECTOR DANIEL JIMENEZ DE LA ROSA</t>
  </si>
  <si>
    <t>AUXILIAR ADMINISTRATIVO I</t>
  </si>
  <si>
    <t>DIVISION DE PRESUPUESTO</t>
  </si>
  <si>
    <t>YALEISY TAVERAS AGRAMONTE</t>
  </si>
  <si>
    <t>FLAVIA ALTAGRACIA PEREZ GUTIERREZ</t>
  </si>
  <si>
    <t>ENCARGADO DIVISION PRESUPUEST</t>
  </si>
  <si>
    <t>DEPARTAMENTO CONTABILIDAD</t>
  </si>
  <si>
    <t>JESUS MANUEL RODRIGUEZ ALCANTARA</t>
  </si>
  <si>
    <t>CONTADOR</t>
  </si>
  <si>
    <t>ANA LIDIA PEREZ PEREZ</t>
  </si>
  <si>
    <t>LUIS OSCAR PEREZ GOMEZ</t>
  </si>
  <si>
    <t>AUXILIAR DE CONTABILIDAD</t>
  </si>
  <si>
    <t>ANA FRANCISCA GARCIA ALBERTO</t>
  </si>
  <si>
    <t>MARILYN HERNANDEZ DE LA ROSA</t>
  </si>
  <si>
    <t>SELVA MARIA FRIAS POLANCO</t>
  </si>
  <si>
    <t>CHOFER I</t>
  </si>
  <si>
    <t>MARIA CASILDA FRAGOSO VALENZUELA</t>
  </si>
  <si>
    <t>ENCARGADO ADMINISTRATIVO</t>
  </si>
  <si>
    <t>JOHANNY ORDALIZA PEREYRA MARTINEZ</t>
  </si>
  <si>
    <t>SANTOS JIMENEZ UREﾑA</t>
  </si>
  <si>
    <t>JOSE AGUSTIN JIMENEZ HENRIQUEZ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</si>
  <si>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</si>
  <si>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</si>
  <si>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</si>
  <si>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</si>
  <si>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</si>
  <si>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</si>
  <si>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</si>
  <si>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</si>
  <si>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</si>
  <si>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</si>
  <si>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</si>
  <si>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</si>
  <si>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</si>
  <si>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</si>
  <si>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</si>
  <si>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PE･A</t>
  </si>
  <si>
    <t>JOSE ANTONIO MIESES</t>
  </si>
  <si>
    <t>FATIMA MERCEDES ROJAS GUZMAN</t>
  </si>
  <si>
    <t>JUAN ANTONIO REYNOSO</t>
  </si>
  <si>
    <t>LEOHINDA FLORINDA ROJAS</t>
  </si>
  <si>
    <t>ANSELMO NATIVIDAD NU･EZ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</si>
  <si>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</si>
  <si>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</si>
  <si>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</si>
  <si>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</si>
  <si>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</si>
  <si>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JOSE LEANDRO GOMEZ DE JESUS</t>
  </si>
  <si>
    <t>ENCARGADO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</si>
  <si>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</si>
  <si>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</si>
  <si>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</si>
  <si>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</si>
  <si>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</si>
  <si>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</si>
  <si>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</si>
  <si>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</si>
  <si>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</si>
  <si>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NU･EZ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</si>
  <si>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</si>
  <si>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</si>
  <si>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</si>
  <si>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</si>
  <si>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</si>
  <si>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</si>
  <si>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</si>
  <si>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FATIMA PATRICIA RODRIGUEZ CAMACHO</t>
  </si>
  <si>
    <t>JARDINERO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</si>
  <si>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</si>
  <si>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</si>
  <si>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</si>
  <si>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</si>
  <si>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</si>
  <si>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</si>
  <si>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</si>
  <si>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</si>
  <si>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</si>
  <si>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</si>
  <si>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JAVIER GONZALEZ LINARES</t>
  </si>
  <si>
    <t>RAMON EMILIO ESTRELLA MARQUEZ</t>
  </si>
  <si>
    <t>BALDEMIRO ANACLETO TAVERAS OSORIA</t>
  </si>
  <si>
    <t>LUIS EMILIO ROA</t>
  </si>
  <si>
    <t>FREDDY CASTILLO</t>
  </si>
  <si>
    <t>ALEJANDRO CABRAL SUERO</t>
  </si>
  <si>
    <t>AGUSTINA ROSARIO PE･A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</si>
  <si>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</si>
  <si>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</si>
  <si>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</si>
  <si>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</si>
  <si>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</si>
  <si>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</si>
  <si>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</si>
  <si>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</si>
  <si>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</si>
  <si>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</si>
  <si>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GLENIS SUJELIS VILLALONA BAEZ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</si>
  <si>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</si>
  <si>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</si>
  <si>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</si>
  <si>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</si>
  <si>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</si>
  <si>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</si>
  <si>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</si>
  <si>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DAVID DE JESUS URRACA SANCHEZ</t>
  </si>
  <si>
    <t>SOPORTE INFORMATICO</t>
  </si>
  <si>
    <t>FABIO LEONEL SALAZAR TAVAREZ</t>
  </si>
  <si>
    <t>KERVIN ARIDE RAMIREZ FELIZ</t>
  </si>
  <si>
    <t>LOURDES PAULINO NU･EZ</t>
  </si>
  <si>
    <t>FRANCISCO LEONARDO HENRIQUEZ</t>
  </si>
  <si>
    <t>RONIE MARTIN MORALES PEIGNAND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</si>
  <si>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</si>
  <si>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</si>
  <si>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</si>
  <si>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</si>
  <si>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</si>
  <si>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</si>
  <si>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</si>
  <si>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</si>
  <si>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</si>
  <si>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</si>
  <si>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</si>
  <si>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</si>
  <si>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</si>
  <si>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</si>
  <si>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</si>
  <si>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</si>
  <si>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</si>
  <si>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</si>
  <si>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</si>
  <si>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</si>
  <si>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</si>
  <si>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</si>
  <si>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</si>
  <si>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PEﾑA CABRAL DE SA</t>
  </si>
  <si>
    <t>JOSEFINA ALTAGRACIA VELASQUEZ CRUZ</t>
  </si>
  <si>
    <t>CARLA TORRES PICHARDO</t>
  </si>
  <si>
    <t>MARTIRES ANGOMAS MATEO</t>
  </si>
  <si>
    <t>ELSON ENRIQUE MATOS</t>
  </si>
  <si>
    <t>ROSA ESTELA MATOS VICENTE</t>
  </si>
  <si>
    <t>SECRETARIA ADMINISTRATIVA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</si>
  <si>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</si>
  <si>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</si>
  <si>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</si>
  <si>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</si>
  <si>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</si>
  <si>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</si>
  <si>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</si>
  <si>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</si>
  <si>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</si>
  <si>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</si>
  <si>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MARIA PE･A DE LA CRUZ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</si>
  <si>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</si>
  <si>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</si>
  <si>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</si>
  <si>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</si>
  <si>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</si>
  <si>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</si>
  <si>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JOSE ALBERTO VASQUEZ HERNANDEZ</t>
  </si>
  <si>
    <t>JOSE BAUTISTA AGUASANTA</t>
  </si>
  <si>
    <t>SUPERVISOR MANTENIMIENTO</t>
  </si>
  <si>
    <t>ALTAGRACIA CLARIBEL CASTILLO FRANCO</t>
  </si>
  <si>
    <t>YARIBEL MENDEZ DE LEON</t>
  </si>
  <si>
    <t>PERLA GEORGINA NOVA</t>
  </si>
  <si>
    <t>ELY SAUL HERNANDEZ CASTILLO</t>
  </si>
  <si>
    <t>WANDA RAMIREZ</t>
  </si>
  <si>
    <t>WILSON RAFAEL RODRIGUEZ DE LOS SANT</t>
  </si>
  <si>
    <t>JOSE ALTAGRACIA MEJIA BAEZ</t>
  </si>
  <si>
    <t>BIELKA ALTAGRACIA SANTIAGO ACOSTA</t>
  </si>
  <si>
    <t>ANDRES CALDERON JIMENEZ</t>
  </si>
  <si>
    <t>CANDIDO RODRIGUEZ GARCIA</t>
  </si>
  <si>
    <t>ALEXIS PEGUERO DE LOS S.</t>
  </si>
  <si>
    <t>MATILDE ORTEGA MIRABAL</t>
  </si>
  <si>
    <t>RAFY MONEGRO</t>
  </si>
  <si>
    <t>RAFAEL ANTONIO SANCHEZ FELIZ</t>
  </si>
  <si>
    <t>RAHINY PEREZ RODRIGUEZ</t>
  </si>
  <si>
    <t>KEILA VALDEZ</t>
  </si>
  <si>
    <t>DIRECCION DE INVESTIGACION</t>
  </si>
  <si>
    <t>MARY CRUZ DURAN GARCIA</t>
  </si>
  <si>
    <t>INVESTIGADOR ASISTENTE</t>
  </si>
  <si>
    <t>IRIS ESTHER MARCANO GONZALEZ</t>
  </si>
  <si>
    <t>ORLANDO DIAZ CORDERO</t>
  </si>
  <si>
    <t>INVESTIGADOR EN FORMACION</t>
  </si>
  <si>
    <t>GENARO ANTONIO REYNOSO CASTILLO</t>
  </si>
  <si>
    <t>INVESTIGADOR TITULAR</t>
  </si>
  <si>
    <t>MIGUEL ANGEL RODRIGUEZ  MATOS</t>
  </si>
  <si>
    <t>DEISY MARIA HERNANDEZ GARCIA</t>
  </si>
  <si>
    <t>BERNARDO FRANCISCO MATEO SUERO</t>
  </si>
  <si>
    <t>ANGEL RADHAMES PIMENTEL PUJOLS</t>
  </si>
  <si>
    <t>INVESTIGADOR ASOCIADO</t>
  </si>
  <si>
    <t>JOSE RICHARD ORTIZ NU･EZ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</si>
  <si>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</si>
  <si>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</si>
  <si>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</si>
  <si>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</si>
  <si>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</si>
  <si>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URE･A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</si>
  <si>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</si>
  <si>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</si>
  <si>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</si>
  <si>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</si>
  <si>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</si>
  <si>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</si>
  <si>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</si>
  <si>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</si>
  <si>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TECNICO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</si>
  <si>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</si>
  <si>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</si>
  <si>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</si>
  <si>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</si>
  <si>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URE･A</t>
  </si>
  <si>
    <t>DAMASO VI･AS</t>
  </si>
  <si>
    <t>TECNICO</t>
  </si>
  <si>
    <t>PEDRO ANTONIO DOMINGUEZ ALVARADO</t>
  </si>
  <si>
    <t>TEOFILA REINOSO AQUINO</t>
  </si>
  <si>
    <t>BRANWEL ARGENIS VALDEZ UBIERA</t>
  </si>
  <si>
    <t>CESAR AUGUSTO MARTINEZ MATEO</t>
  </si>
  <si>
    <t>XIOMARA ALTAGRACIA CAYETANO BELEN</t>
  </si>
  <si>
    <t>ALEXANDER BENITEZ TRINIDAD</t>
  </si>
  <si>
    <t>INVESTIGADOR DE APOYO</t>
  </si>
  <si>
    <t>ALCENIO SURIEL VI･AS</t>
  </si>
  <si>
    <t>RAMON LOPEZ VI･A</t>
  </si>
  <si>
    <t>CANDIDA MILADY BATISTA MARTE</t>
  </si>
  <si>
    <t>MARTIN FELICIANO FRIAS</t>
  </si>
  <si>
    <t>RODYS ELIZABETH COLON</t>
  </si>
  <si>
    <t>ILVY GILBERTO MEJIA GUERRERO</t>
  </si>
  <si>
    <t>ANYELINA ESTIFANYS VILORIA DE LA CR</t>
  </si>
  <si>
    <t>RAMON HERNANDEZ NU･EZ</t>
  </si>
  <si>
    <t>JUAN DE DIOS MOYA FRANCO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</si>
  <si>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</si>
  <si>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</si>
  <si>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</si>
  <si>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</si>
  <si>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</si>
  <si>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</si>
  <si>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PE･A</t>
  </si>
  <si>
    <t>FRANK FELIX DE JESUS OLIVARES ACOST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</si>
  <si>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</si>
  <si>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</si>
  <si>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</si>
  <si>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</si>
  <si>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</si>
  <si>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</si>
  <si>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</si>
  <si>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</si>
  <si>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</si>
  <si>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</si>
  <si>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</si>
  <si>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</si>
  <si>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</si>
  <si>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PE･A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</si>
  <si>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</si>
  <si>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</si>
  <si>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</si>
  <si>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</si>
  <si>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</si>
  <si>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NU･EZ</t>
  </si>
  <si>
    <t>HELEODORA CALDERON ROSADO</t>
  </si>
  <si>
    <t>DAVI RAFAEL MATEO BAUTISTA</t>
  </si>
  <si>
    <t>NICOLAS AMADO MENDEZ SANCHEZ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</si>
  <si>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</si>
  <si>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</si>
  <si>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</si>
  <si>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</si>
  <si>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</si>
  <si>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</si>
  <si>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</si>
  <si>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</si>
  <si>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</si>
  <si>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</si>
  <si>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</si>
  <si>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</si>
  <si>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</si>
  <si>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VI･A REYES</t>
  </si>
  <si>
    <t>JOSE FRANCISCO DE LA CRUZ CASTILLO</t>
  </si>
  <si>
    <t>JUAN RAMON CEDANO MATEO</t>
  </si>
  <si>
    <t>BENJAMIN DOMINGO TORAL FERNANDEZ</t>
  </si>
  <si>
    <t>VICTOR JOSE ASENCIO CUELLO</t>
  </si>
  <si>
    <t>JOAQUIN CARIDAD DEL ROSARIO</t>
  </si>
  <si>
    <t>GLENNY LLINEE LOPEZ RODRIGUEZ</t>
  </si>
  <si>
    <t>RAMON GUILLERMO CELADO MONTERO</t>
  </si>
  <si>
    <t>JOSE LUIS GONZALEZ ESCOLASTICO</t>
  </si>
  <si>
    <t>PEDRO ANTONIO NU･EZ RAMOS</t>
  </si>
  <si>
    <t>JUAN ANTONIO ARIAS MATEO</t>
  </si>
  <si>
    <t>REINA TERESA MARTINEZ MOTA</t>
  </si>
  <si>
    <t>JUAN TOMAS CAMEJO JIMENEZ</t>
  </si>
  <si>
    <t>JOSE MIGUEL GARCIA PEﾑA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</si>
  <si>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</si>
  <si>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</si>
  <si>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</si>
  <si>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</si>
  <si>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</si>
  <si>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</si>
  <si>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CENTROS REGIONALES</t>
  </si>
  <si>
    <t>DOMINGO RAMON CASTILLO</t>
  </si>
  <si>
    <t>OBRERO ESPECIALIZADO</t>
  </si>
  <si>
    <t>ANTONIO DURAN GENAO</t>
  </si>
  <si>
    <t>JUAN DE MARTE ALBERTO VARGAS</t>
  </si>
  <si>
    <t>FRANCISCO ESTEBAN SANCHEZ DIAZ</t>
  </si>
  <si>
    <t>OBRERO</t>
  </si>
  <si>
    <t>REYNALDO BIDO</t>
  </si>
  <si>
    <t>SANTO ALBERTO RAMIREZ MOTA</t>
  </si>
  <si>
    <t>CAPATAZ</t>
  </si>
  <si>
    <t>SANTO MARIANO DIAZ ORTIZ</t>
  </si>
  <si>
    <t>ANDRES CARELA PEREZ</t>
  </si>
  <si>
    <t>RAMON LOPEZ PE･A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</si>
  <si>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</si>
  <si>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</si>
  <si>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</si>
  <si>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</si>
  <si>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</si>
  <si>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</si>
  <si>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</si>
  <si>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</si>
  <si>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</si>
  <si>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ENCARGADO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</si>
  <si>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</si>
  <si>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</si>
  <si>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</si>
  <si>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</si>
  <si>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</si>
  <si>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</si>
  <si>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</si>
  <si>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</si>
  <si>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</si>
  <si>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</si>
  <si>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</si>
  <si>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</si>
  <si>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</si>
  <si>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</si>
  <si>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</si>
  <si>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</si>
  <si>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PE･A MARTINEZ</t>
  </si>
  <si>
    <t>RAMON ANTONIO EUSEBIO RODRIGUEZ</t>
  </si>
  <si>
    <t>JUAN URE･A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</si>
  <si>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</si>
  <si>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</si>
  <si>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</si>
  <si>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</si>
  <si>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</si>
  <si>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</si>
  <si>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</si>
  <si>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</si>
  <si>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</si>
  <si>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</si>
  <si>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DIPRE</t>
  </si>
  <si>
    <t>ROQUE BIENVENIDO BATHEL TEJEDA</t>
  </si>
  <si>
    <t>JOSE RAFAEL NU･EZ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</si>
  <si>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</si>
  <si>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</si>
  <si>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</si>
  <si>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</si>
  <si>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</si>
  <si>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TEVERAS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</si>
  <si>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</si>
  <si>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</si>
  <si>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</si>
  <si>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</si>
  <si>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</si>
  <si>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</si>
  <si>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</si>
  <si>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</si>
  <si>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</si>
  <si>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</si>
  <si>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</si>
  <si>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</si>
  <si>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</si>
  <si>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</si>
  <si>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</si>
  <si>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</si>
  <si>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</si>
  <si>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</si>
  <si>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</si>
  <si>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</si>
  <si>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PE･A</t>
  </si>
  <si>
    <t>LEONEL ALCIBIADES DIAZ</t>
  </si>
  <si>
    <t>LUCA GUZMAN ASENCIO</t>
  </si>
  <si>
    <t>ANAZARIO SANTOS SANTOS</t>
  </si>
  <si>
    <t>FRANJAILY LEDESMA FLORENTINO</t>
  </si>
  <si>
    <t>WILTON ALFREDO CIPRIAN MARTINEZ</t>
  </si>
  <si>
    <t>TEODORO ANTONIO PE･A ACOSTA</t>
  </si>
  <si>
    <t>RAMON DURAN GENAO</t>
  </si>
  <si>
    <t>TOMAS GARCIA AQUINO</t>
  </si>
  <si>
    <t>ADRIANO PE･A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</si>
  <si>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</si>
  <si>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</si>
  <si>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</si>
  <si>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</si>
  <si>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</si>
  <si>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</si>
  <si>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</si>
  <si>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</si>
  <si>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</si>
  <si>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</si>
  <si>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</si>
  <si>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</si>
  <si>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</si>
  <si>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</si>
  <si>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CONSTANCIO MIGUEL ANGEL TEJEDA ARAU</t>
  </si>
  <si>
    <t>ELIAS LEMOS ENCARNACION</t>
  </si>
  <si>
    <t>RADHAMES MEDINA VILLAR</t>
  </si>
  <si>
    <t>EUSEBIO MONTA･O VALENTIN</t>
  </si>
  <si>
    <t>HECTOR ENRIQUE RUIZ BERNABEL</t>
  </si>
  <si>
    <t>FRANCISCO DE JESUS CASADO</t>
  </si>
  <si>
    <t>ANICASIO MERCEDES ROSARIO</t>
  </si>
  <si>
    <t>SONALIZ DEL ROSARIO CORNIEL TEJEDA</t>
  </si>
  <si>
    <t>ARQUIMEDES LEONARDO ABREU MEJIA</t>
  </si>
  <si>
    <t>MANUEL ANTONIO PEGUERO PINALES</t>
  </si>
  <si>
    <t>JUAN ALBERTO PINALES ARIAS</t>
  </si>
  <si>
    <t>JUAN BAUTISTA PE･A PE･A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</si>
  <si>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</si>
  <si>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</si>
  <si>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</si>
  <si>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</si>
  <si>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</si>
  <si>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</si>
  <si>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</si>
  <si>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ENCARGADO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</si>
  <si>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</si>
  <si>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</si>
  <si>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</si>
  <si>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</si>
  <si>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</si>
  <si>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OLIVAREZ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</si>
  <si>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</si>
  <si>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</si>
  <si>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</si>
  <si>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</si>
  <si>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</si>
  <si>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</si>
  <si>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</si>
  <si>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</si>
  <si>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</si>
  <si>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</si>
  <si>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</si>
  <si>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</si>
  <si>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</si>
  <si>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</si>
  <si>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</si>
  <si>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</si>
  <si>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</si>
  <si>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</si>
  <si>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</si>
  <si>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</si>
  <si>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</si>
  <si>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FELICIANO DURAN GENAO</t>
  </si>
  <si>
    <t>JESUS BONIFACIO BAEZ</t>
  </si>
  <si>
    <t>FAUSTINO JIMENEZ LOPEZ</t>
  </si>
  <si>
    <t>MELVIN VASQUEZ GONZALEZ</t>
  </si>
  <si>
    <t>JOSE ANTONIO CAPELLAN PAREDES</t>
  </si>
  <si>
    <t>JOSE SANTOS DE LA ROSA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</si>
  <si>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</si>
  <si>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</si>
  <si>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</si>
  <si>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</si>
  <si>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</si>
  <si>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LUIS EDUARDO CRUZ SANTOS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</si>
  <si>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</si>
  <si>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</si>
  <si>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</si>
  <si>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</si>
  <si>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</si>
  <si>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</si>
  <si>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</si>
  <si>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</si>
  <si>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PEﾑA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</si>
  <si>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</si>
  <si>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</si>
  <si>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</si>
  <si>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</si>
  <si>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</si>
  <si>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</si>
  <si>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</si>
  <si>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MARIANO MARIA TORRES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</si>
  <si>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</si>
  <si>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</si>
  <si>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</si>
  <si>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</si>
  <si>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</si>
  <si>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</si>
  <si>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</si>
  <si>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</si>
  <si>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</si>
  <si>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</si>
  <si>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</si>
  <si>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</si>
  <si>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</si>
  <si>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</si>
  <si>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</si>
  <si>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</si>
  <si>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</si>
  <si>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</si>
  <si>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</si>
  <si>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</si>
  <si>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</si>
  <si>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</si>
  <si>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FRANK SANTANA SANTANA</t>
  </si>
  <si>
    <t>RAFAEL DE LA CRUZ RAMIREZ</t>
  </si>
  <si>
    <t>CARLOS MANUEL BONILLA MEJIA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</si>
  <si>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</si>
  <si>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</si>
  <si>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</si>
  <si>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</si>
  <si>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</si>
  <si>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</si>
  <si>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</si>
  <si>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</si>
  <si>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AUXILIAR DE DOCUMENTACION</t>
  </si>
  <si>
    <t>JHONNY ANDERSON RUIZ BRITO</t>
  </si>
  <si>
    <t>ANA DORIS GALVA GONZALEZ</t>
  </si>
  <si>
    <t>ROSELYS HERNANDEZ BIDO</t>
  </si>
  <si>
    <t>LABORATORIOS</t>
  </si>
  <si>
    <t>WELINTON ANTONIO CUELLO MONEGRO</t>
  </si>
  <si>
    <t>AUXILIAR DE LABORATORIO</t>
  </si>
  <si>
    <t>ANA KILSIS SANCHEZ CABRERA</t>
  </si>
  <si>
    <t>ELSA SANCHEZ TINEO</t>
  </si>
  <si>
    <t>FRANCISCO PINEDA PEREZ</t>
  </si>
  <si>
    <t>RAFAELA GUZMAN</t>
  </si>
  <si>
    <t>BENITO JUNIOR CIRIACO VILLEGAS</t>
  </si>
  <si>
    <t>ALTAGRACIA UREﾑA PAULINO</t>
  </si>
  <si>
    <t>DIRECCION EJECUTIVA</t>
  </si>
  <si>
    <t>DIRECCION</t>
  </si>
  <si>
    <t xml:space="preserve">INSTITUTO DOMINICANO DE INVESTIGACIONES AGROPECUARIAS Y FORESTALES- IDIAF
</t>
  </si>
  <si>
    <t>GENERO</t>
  </si>
  <si>
    <t>CATEGORIA</t>
  </si>
  <si>
    <t>CARGO DE CONFIANZA</t>
  </si>
  <si>
    <t>COMISION DE SERVICIO</t>
  </si>
  <si>
    <t>FIJO</t>
  </si>
  <si>
    <t>LIBRE NOMBRAMIEMNTO Y REMOCION</t>
  </si>
  <si>
    <t>CARRERA ADMINISTRATIVA</t>
  </si>
  <si>
    <t>ESTATUTO SIMPLIFICADO</t>
  </si>
  <si>
    <t>TOTALES</t>
  </si>
  <si>
    <t>F</t>
  </si>
  <si>
    <t>M</t>
  </si>
  <si>
    <t>CARGO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</si>
  <si>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</si>
  <si>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</si>
  <si>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</si>
  <si>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</si>
  <si>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</si>
  <si>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</si>
  <si>
    <t>GONZALO MORALES</t>
  </si>
  <si>
    <t>JOSE OTAÑO DIAZ</t>
  </si>
  <si>
    <t>ELISAUL GIL MONEGRO</t>
  </si>
  <si>
    <t>N.</t>
  </si>
  <si>
    <t>JOHANNA FRANCO YSABEL</t>
  </si>
  <si>
    <t>GABRIELA KOVERCA MARTINEZ RODRIGUEZ</t>
  </si>
  <si>
    <t>MARIA CRISTINA MONTERO VARGAS</t>
  </si>
  <si>
    <t>MARIA LUISA SANCHEZ RAMIREZ</t>
  </si>
  <si>
    <t>GREGORY RAFAEL GARCIA BAEZ</t>
  </si>
  <si>
    <t>RUBIS ENCARNACION ENCARNACION</t>
  </si>
  <si>
    <t>DAMARIS DEL CARMEN ARIAS VALERIO</t>
  </si>
  <si>
    <t>MARITZA LUCIANO TERRERO</t>
  </si>
  <si>
    <t>MARI MILAGROS PE･A</t>
  </si>
  <si>
    <t>ANA SONIA MENDEZ OGANDO</t>
  </si>
  <si>
    <t>SANTA CESPEDES FIGUEREO</t>
  </si>
  <si>
    <t>JOENNI RAFAELINA TEJADA DIAZ</t>
  </si>
  <si>
    <t>GORGELIN ENCARNACION</t>
  </si>
  <si>
    <t>ADONIS ABIGAIL VARGAS NIN</t>
  </si>
  <si>
    <t>HECTOR LAZARO GUZMAN</t>
  </si>
  <si>
    <t>JISSETTE ROSARIO PE:A</t>
  </si>
  <si>
    <t>HECTOR ELPIDIO ARIAS BAUTISTA</t>
  </si>
  <si>
    <t xml:space="preserve">MAIRELYS ALTAGRACIA VARGAS </t>
  </si>
  <si>
    <t xml:space="preserve">AUXILIAR ADMINISTRATIVO </t>
  </si>
  <si>
    <t>ALFREDO RAFAEL MELO BRITO</t>
  </si>
  <si>
    <t xml:space="preserve">FAUSTO FELIZ CUEVAS </t>
  </si>
  <si>
    <t>JUAN BAUTISTA GOMEZ GARCIA</t>
  </si>
  <si>
    <t>PLOMERO</t>
  </si>
  <si>
    <t xml:space="preserve">MARTIN MONTERO AGRAMONTE </t>
  </si>
  <si>
    <t xml:space="preserve">EDUARDO VALDEZ CABRAL </t>
  </si>
  <si>
    <t>RAMON ANTONIO TEJEDA REYES</t>
  </si>
  <si>
    <t>JUAN DE JESUS CHALAS TEJEDA</t>
  </si>
  <si>
    <t>URIBEL REYES DE LEON</t>
  </si>
  <si>
    <t>NÓMINA DE EMPLEADOS FIJOS CORRESPONDIENTE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</si>
</sst>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3" borderId="1" applyNumberFormat="0" applyFont="0" applyAlignment="0" applyProtection="0"/>
  </cellStyleXfs>
  <cellXfs count="61">
    <xf numFmtId="0" fontId="0" fillId="0" borderId="0" xfId="0"/>
    <xf numFmtId="0" fontId="2" fillId="0" borderId="0" xfId="0" applyFont="1"/>
    <xf numFmtId="43" fontId="0" fillId="0" borderId="0" xfId="1" applyFo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2" applyFont="1" applyFill="1" applyBorder="1" applyAlignment="1" applyProtection="1">
      <alignment horizontal="center" vertical="center"/>
      <protection locked="0"/>
    </xf>
    <xf numFmtId="43" fontId="0" fillId="4" borderId="0" xfId="1" applyFont="1" applyFill="1"/>
    <xf numFmtId="0" fontId="2" fillId="0" borderId="0" xfId="0" applyFont="1" applyFill="1"/>
    <xf numFmtId="0" fontId="0" fillId="0" borderId="0" xfId="0" applyFill="1"/>
    <xf numFmtId="4" fontId="0" fillId="0" borderId="0" xfId="0" applyNumberFormat="1" applyFill="1"/>
    <xf numFmtId="43" fontId="0" fillId="0" borderId="0" xfId="1" applyFont="1" applyFill="1"/>
    <xf numFmtId="0" fontId="0" fillId="0" borderId="2" xfId="0" applyFill="1" applyBorder="1"/>
    <xf numFmtId="0" fontId="4" fillId="0" borderId="2" xfId="0" applyFont="1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5" borderId="3" xfId="0" applyFont="1" applyFill="1" applyBorder="1"/>
    <xf numFmtId="43" fontId="1" fillId="5" borderId="3" xfId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8" fillId="0" borderId="0" xfId="0" applyFont="1"/>
    <xf numFmtId="4" fontId="0" fillId="2" borderId="0" xfId="0" applyNumberFormat="1" applyFill="1"/>
    <xf numFmtId="43" fontId="0" fillId="2" borderId="0" xfId="1" applyFont="1" applyFill="1"/>
    <xf numFmtId="0" fontId="0" fillId="2" borderId="0" xfId="0" applyFill="1"/>
    <xf numFmtId="43" fontId="0" fillId="2" borderId="0" xfId="0" applyNumberFormat="1" applyFill="1"/>
    <xf numFmtId="0" fontId="7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/>
    <xf numFmtId="4" fontId="9" fillId="0" borderId="3" xfId="0" applyNumberFormat="1" applyFont="1" applyFill="1" applyBorder="1" applyAlignment="1"/>
    <xf numFmtId="43" fontId="9" fillId="0" borderId="3" xfId="1" applyFont="1" applyFill="1" applyBorder="1" applyAlignment="1"/>
    <xf numFmtId="43" fontId="9" fillId="0" borderId="3" xfId="1" applyNumberFormat="1" applyFont="1" applyFill="1" applyBorder="1" applyAlignment="1"/>
    <xf numFmtId="0" fontId="9" fillId="0" borderId="3" xfId="0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/>
    <xf numFmtId="0" fontId="9" fillId="0" borderId="3" xfId="0" applyFont="1" applyFill="1" applyBorder="1"/>
    <xf numFmtId="4" fontId="9" fillId="0" borderId="3" xfId="0" applyNumberFormat="1" applyFont="1" applyFill="1" applyBorder="1"/>
    <xf numFmtId="43" fontId="9" fillId="0" borderId="3" xfId="1" applyFont="1" applyFill="1" applyBorder="1"/>
    <xf numFmtId="0" fontId="9" fillId="6" borderId="3" xfId="0" applyFont="1" applyFill="1" applyBorder="1"/>
    <xf numFmtId="4" fontId="9" fillId="6" borderId="3" xfId="0" applyNumberFormat="1" applyFont="1" applyFill="1" applyBorder="1"/>
    <xf numFmtId="43" fontId="9" fillId="6" borderId="3" xfId="1" applyFont="1" applyFill="1" applyBorder="1"/>
    <xf numFmtId="0" fontId="9" fillId="6" borderId="3" xfId="0" applyFont="1" applyFill="1" applyBorder="1" applyAlignment="1">
      <alignment horizontal="center"/>
    </xf>
    <xf numFmtId="43" fontId="10" fillId="6" borderId="3" xfId="1" applyFont="1" applyFill="1" applyBorder="1"/>
    <xf numFmtId="0" fontId="9" fillId="6" borderId="0" xfId="0" applyFont="1" applyFill="1"/>
    <xf numFmtId="43" fontId="9" fillId="2" borderId="3" xfId="1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43" fontId="10" fillId="2" borderId="3" xfId="1" applyFont="1" applyFill="1" applyBorder="1"/>
    <xf numFmtId="4" fontId="10" fillId="0" borderId="3" xfId="0" applyNumberFormat="1" applyFont="1" applyFill="1" applyBorder="1"/>
    <xf numFmtId="4" fontId="9" fillId="2" borderId="3" xfId="0" applyNumberFormat="1" applyFont="1" applyFill="1" applyBorder="1"/>
    <xf numFmtId="43" fontId="9" fillId="0" borderId="5" xfId="1" applyFont="1" applyFill="1" applyBorder="1"/>
    <xf numFmtId="43" fontId="10" fillId="0" borderId="3" xfId="1" applyFont="1" applyFill="1" applyBorder="1"/>
    <xf numFmtId="43" fontId="9" fillId="0" borderId="0" xfId="0" applyNumberFormat="1" applyFont="1" applyFill="1"/>
    <xf numFmtId="43" fontId="9" fillId="0" borderId="3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1" fillId="0" borderId="4" xfId="0" applyFont="1" applyFill="1" applyBorder="1"/>
    <xf numFmtId="4" fontId="11" fillId="6" borderId="4" xfId="0" applyNumberFormat="1" applyFont="1" applyFill="1" applyBorder="1"/>
    <xf numFmtId="43" fontId="11" fillId="6" borderId="4" xfId="1" applyFont="1" applyFill="1" applyBorder="1"/>
    <xf numFmtId="43" fontId="11" fillId="2" borderId="4" xfId="1" applyFont="1" applyFill="1" applyBorder="1"/>
    <xf numFmtId="0" fontId="9" fillId="2" borderId="4" xfId="0" applyFont="1" applyFill="1" applyBorder="1"/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TRANSPARENCIA FIJO MARZ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781"/>
  <sheetViews>
    <sheetView tabSelected="1" view="pageBreakPreview" zoomScale="89" zoomScaleNormal="100" zoomScaleSheetLayoutView="89" workbookViewId="0">
      <selection activeCell="A548" sqref="A1:N548"/>
    </sheetView>
  </sheetViews>
  <sheetFormatPr baseColWidth="10" defaultRowHeight="15" x14ac:dyDescent="0.25"/>
  <cols>
    <col min="1" max="1" width="6.42578125" style="8" customWidth="1"/>
    <col min="2" max="2" width="37.7109375" customWidth="1"/>
    <col min="3" max="3" width="32.7109375" customWidth="1"/>
    <col min="4" max="4" width="35.28515625" customWidth="1"/>
    <col min="5" max="5" width="28.140625" customWidth="1"/>
    <col min="6" max="6" width="13.7109375" customWidth="1"/>
    <col min="7" max="7" width="13.85546875" style="2" customWidth="1"/>
    <col min="8" max="8" width="13.5703125" style="2" customWidth="1"/>
    <col min="9" max="9" width="12.7109375" style="2" customWidth="1"/>
    <col min="10" max="10" width="13.42578125" style="6" customWidth="1"/>
    <col min="11" max="11" width="16.28515625" style="6" customWidth="1"/>
    <col min="12" max="12" width="13.85546875" style="6" customWidth="1"/>
    <col min="13" max="13" width="16.140625" customWidth="1"/>
    <col min="14" max="14" width="9.5703125" customWidth="1"/>
  </cols>
  <sheetData>
    <row r="1" spans="1:99" ht="15.75" x14ac:dyDescent="0.25">
      <c r="A1" s="59" t="s">
        <v>583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</row>
    <row r="2" spans="1:99" ht="15.75" x14ac:dyDescent="0.25">
      <c r="A2" s="60" t="s">
        <v>634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</row>
    <row r="3" spans="1:99" s="1" customFormat="1" x14ac:dyDescent="0.25">
      <c r="A3" s="25" t="s">
        <v>605</v>
      </c>
      <c r="B3" s="16" t="s">
        <v>0</v>
      </c>
      <c r="C3" s="16" t="s">
        <v>582</v>
      </c>
      <c r="D3" s="16" t="s">
        <v>585</v>
      </c>
      <c r="E3" s="16" t="s">
        <v>595</v>
      </c>
      <c r="F3" s="16" t="s">
        <v>1</v>
      </c>
      <c r="G3" s="16" t="s">
        <v>2</v>
      </c>
      <c r="H3" s="17" t="s">
        <v>3</v>
      </c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6" t="s">
        <v>584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</row>
    <row r="4" spans="1:99" s="33" customFormat="1" ht="12" x14ac:dyDescent="0.2">
      <c r="A4" s="26">
        <v>1</v>
      </c>
      <c r="B4" s="27" t="s">
        <v>11</v>
      </c>
      <c r="C4" s="27" t="s">
        <v>581</v>
      </c>
      <c r="D4" s="27" t="s">
        <v>589</v>
      </c>
      <c r="E4" s="27" t="s">
        <v>12</v>
      </c>
      <c r="F4" s="28">
        <v>240000</v>
      </c>
      <c r="G4" s="28">
        <v>240000</v>
      </c>
      <c r="H4" s="29">
        <v>6888</v>
      </c>
      <c r="I4" s="29">
        <v>45439.519999999997</v>
      </c>
      <c r="J4" s="29">
        <v>5685.41</v>
      </c>
      <c r="K4" s="29">
        <v>17234.79</v>
      </c>
      <c r="L4" s="30">
        <f>+K4+J4+I4+H4</f>
        <v>75247.72</v>
      </c>
      <c r="M4" s="29">
        <f>+F4-L4</f>
        <v>164752.28</v>
      </c>
      <c r="N4" s="31" t="s">
        <v>594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</row>
    <row r="5" spans="1:99" s="33" customFormat="1" ht="12" x14ac:dyDescent="0.2">
      <c r="A5" s="26">
        <v>2</v>
      </c>
      <c r="B5" s="27" t="s">
        <v>13</v>
      </c>
      <c r="C5" s="27" t="s">
        <v>581</v>
      </c>
      <c r="D5" s="27" t="s">
        <v>590</v>
      </c>
      <c r="E5" s="27" t="s">
        <v>14</v>
      </c>
      <c r="F5" s="28">
        <v>45000</v>
      </c>
      <c r="G5" s="28">
        <v>45000</v>
      </c>
      <c r="H5" s="29">
        <v>1291.5</v>
      </c>
      <c r="I5" s="29">
        <v>1148.33</v>
      </c>
      <c r="J5" s="29">
        <v>1368</v>
      </c>
      <c r="K5" s="29">
        <v>10024.98</v>
      </c>
      <c r="L5" s="29">
        <v>13832.81</v>
      </c>
      <c r="M5" s="29">
        <v>31167.19</v>
      </c>
      <c r="N5" s="31" t="s">
        <v>593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</row>
    <row r="6" spans="1:99" s="33" customFormat="1" ht="12" x14ac:dyDescent="0.2">
      <c r="A6" s="26">
        <v>3</v>
      </c>
      <c r="B6" s="34" t="s">
        <v>15</v>
      </c>
      <c r="C6" s="34" t="s">
        <v>581</v>
      </c>
      <c r="D6" s="34" t="s">
        <v>588</v>
      </c>
      <c r="E6" s="34" t="s">
        <v>16</v>
      </c>
      <c r="F6" s="35">
        <v>18150</v>
      </c>
      <c r="G6" s="35">
        <v>18150</v>
      </c>
      <c r="H6" s="36">
        <v>520.91</v>
      </c>
      <c r="I6" s="36">
        <v>0</v>
      </c>
      <c r="J6" s="36">
        <v>551.76</v>
      </c>
      <c r="K6" s="36">
        <v>21.25</v>
      </c>
      <c r="L6" s="36">
        <v>1093.92</v>
      </c>
      <c r="M6" s="36">
        <v>17056.080000000002</v>
      </c>
      <c r="N6" s="31" t="s">
        <v>593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</row>
    <row r="7" spans="1:99" s="33" customFormat="1" ht="12" x14ac:dyDescent="0.2">
      <c r="A7" s="26">
        <v>4</v>
      </c>
      <c r="B7" s="34" t="s">
        <v>17</v>
      </c>
      <c r="C7" s="34" t="s">
        <v>581</v>
      </c>
      <c r="D7" s="34" t="s">
        <v>591</v>
      </c>
      <c r="E7" s="34" t="s">
        <v>18</v>
      </c>
      <c r="F7" s="35">
        <v>20000</v>
      </c>
      <c r="G7" s="35">
        <v>20000</v>
      </c>
      <c r="H7" s="36">
        <v>574</v>
      </c>
      <c r="I7" s="36">
        <v>0</v>
      </c>
      <c r="J7" s="36">
        <v>608</v>
      </c>
      <c r="K7" s="36">
        <v>21.25</v>
      </c>
      <c r="L7" s="36">
        <v>1203.25</v>
      </c>
      <c r="M7" s="36">
        <v>18796.75</v>
      </c>
      <c r="N7" s="31" t="s">
        <v>594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</row>
    <row r="8" spans="1:99" s="33" customFormat="1" ht="12" x14ac:dyDescent="0.2">
      <c r="A8" s="26">
        <v>5</v>
      </c>
      <c r="B8" s="34" t="s">
        <v>19</v>
      </c>
      <c r="C8" s="34" t="s">
        <v>581</v>
      </c>
      <c r="D8" s="34" t="s">
        <v>588</v>
      </c>
      <c r="E8" s="34" t="s">
        <v>10</v>
      </c>
      <c r="F8" s="35">
        <v>20000</v>
      </c>
      <c r="G8" s="35">
        <v>20000</v>
      </c>
      <c r="H8" s="36">
        <v>574</v>
      </c>
      <c r="I8" s="36">
        <v>0</v>
      </c>
      <c r="J8" s="36">
        <v>608</v>
      </c>
      <c r="K8" s="36">
        <v>21.25</v>
      </c>
      <c r="L8" s="36">
        <v>1203.25</v>
      </c>
      <c r="M8" s="36">
        <v>18796.75</v>
      </c>
      <c r="N8" s="31" t="s">
        <v>593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</row>
    <row r="9" spans="1:99" s="33" customFormat="1" ht="12" x14ac:dyDescent="0.2">
      <c r="A9" s="26">
        <v>6</v>
      </c>
      <c r="B9" s="34" t="s">
        <v>20</v>
      </c>
      <c r="C9" s="34" t="s">
        <v>581</v>
      </c>
      <c r="D9" s="34" t="s">
        <v>586</v>
      </c>
      <c r="E9" s="34" t="s">
        <v>21</v>
      </c>
      <c r="F9" s="35">
        <v>85000</v>
      </c>
      <c r="G9" s="35">
        <v>85000</v>
      </c>
      <c r="H9" s="36">
        <v>2439.5</v>
      </c>
      <c r="I9" s="36">
        <v>8182.63</v>
      </c>
      <c r="J9" s="36">
        <v>2584</v>
      </c>
      <c r="K9" s="36">
        <v>18816.64</v>
      </c>
      <c r="L9" s="36">
        <v>32022.77</v>
      </c>
      <c r="M9" s="36">
        <v>52977.23</v>
      </c>
      <c r="N9" s="31" t="s">
        <v>593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</row>
    <row r="10" spans="1:99" s="33" customFormat="1" ht="12" x14ac:dyDescent="0.2">
      <c r="A10" s="26">
        <v>7</v>
      </c>
      <c r="B10" s="34" t="s">
        <v>602</v>
      </c>
      <c r="C10" s="34" t="s">
        <v>581</v>
      </c>
      <c r="D10" s="34" t="s">
        <v>586</v>
      </c>
      <c r="E10" s="34" t="s">
        <v>21</v>
      </c>
      <c r="F10" s="35">
        <v>80000</v>
      </c>
      <c r="G10" s="35">
        <f>+F10</f>
        <v>80000</v>
      </c>
      <c r="H10" s="36">
        <f>+G10*2.87%</f>
        <v>2296</v>
      </c>
      <c r="I10" s="36">
        <v>7400.87</v>
      </c>
      <c r="J10" s="36">
        <v>2432</v>
      </c>
      <c r="K10" s="36">
        <v>21.25</v>
      </c>
      <c r="L10" s="36">
        <f>+K10+J10+I10+H10</f>
        <v>12150.119999999999</v>
      </c>
      <c r="M10" s="36">
        <f>+F10-L10</f>
        <v>67849.88</v>
      </c>
      <c r="N10" s="31" t="s">
        <v>594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</row>
    <row r="11" spans="1:99" s="33" customFormat="1" ht="12" x14ac:dyDescent="0.2">
      <c r="A11" s="26">
        <v>8</v>
      </c>
      <c r="B11" s="34" t="s">
        <v>23</v>
      </c>
      <c r="C11" s="34" t="s">
        <v>22</v>
      </c>
      <c r="D11" s="34" t="s">
        <v>588</v>
      </c>
      <c r="E11" s="34" t="s">
        <v>24</v>
      </c>
      <c r="F11" s="35">
        <v>59554.5</v>
      </c>
      <c r="G11" s="35">
        <v>59554.5</v>
      </c>
      <c r="H11" s="36">
        <v>1709.21</v>
      </c>
      <c r="I11" s="36">
        <v>3402.84</v>
      </c>
      <c r="J11" s="36">
        <v>1810.46</v>
      </c>
      <c r="K11" s="36">
        <v>3406.19</v>
      </c>
      <c r="L11" s="36">
        <v>10328.700000000001</v>
      </c>
      <c r="M11" s="36">
        <v>49225.8</v>
      </c>
      <c r="N11" s="31" t="s">
        <v>594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</row>
    <row r="12" spans="1:99" s="33" customFormat="1" ht="12" x14ac:dyDescent="0.2">
      <c r="A12" s="26">
        <f>+A11+1</f>
        <v>9</v>
      </c>
      <c r="B12" s="34" t="s">
        <v>27</v>
      </c>
      <c r="C12" s="34" t="s">
        <v>25</v>
      </c>
      <c r="D12" s="34" t="s">
        <v>590</v>
      </c>
      <c r="E12" s="34" t="s">
        <v>28</v>
      </c>
      <c r="F12" s="35">
        <v>90000</v>
      </c>
      <c r="G12" s="35">
        <v>90000</v>
      </c>
      <c r="H12" s="36">
        <v>2583</v>
      </c>
      <c r="I12" s="36">
        <v>9753.1200000000008</v>
      </c>
      <c r="J12" s="36">
        <v>2736</v>
      </c>
      <c r="K12" s="36">
        <v>1865.05</v>
      </c>
      <c r="L12" s="36">
        <v>16937.169999999998</v>
      </c>
      <c r="M12" s="36">
        <v>73062.83</v>
      </c>
      <c r="N12" s="31" t="s">
        <v>594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</row>
    <row r="13" spans="1:99" s="33" customFormat="1" ht="12" x14ac:dyDescent="0.2">
      <c r="A13" s="26">
        <f t="shared" ref="A13:A76" si="0">+A12+1</f>
        <v>10</v>
      </c>
      <c r="B13" s="34" t="s">
        <v>29</v>
      </c>
      <c r="C13" s="34" t="s">
        <v>25</v>
      </c>
      <c r="D13" s="34" t="s">
        <v>590</v>
      </c>
      <c r="E13" s="34" t="s">
        <v>30</v>
      </c>
      <c r="F13" s="35">
        <v>50000</v>
      </c>
      <c r="G13" s="35">
        <v>50000</v>
      </c>
      <c r="H13" s="36">
        <v>1435</v>
      </c>
      <c r="I13" s="36">
        <v>1854</v>
      </c>
      <c r="J13" s="36">
        <v>1520</v>
      </c>
      <c r="K13" s="36">
        <v>6287.62</v>
      </c>
      <c r="L13" s="36">
        <f>+K13+J13+I13+H13</f>
        <v>11096.619999999999</v>
      </c>
      <c r="M13" s="36">
        <f>+F13-L13</f>
        <v>38903.380000000005</v>
      </c>
      <c r="N13" s="31" t="s">
        <v>593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</row>
    <row r="14" spans="1:99" s="33" customFormat="1" ht="12" x14ac:dyDescent="0.2">
      <c r="A14" s="26">
        <f t="shared" si="0"/>
        <v>11</v>
      </c>
      <c r="B14" s="34" t="s">
        <v>31</v>
      </c>
      <c r="C14" s="34" t="s">
        <v>25</v>
      </c>
      <c r="D14" s="34" t="s">
        <v>588</v>
      </c>
      <c r="E14" s="34" t="s">
        <v>10</v>
      </c>
      <c r="F14" s="35">
        <v>22050</v>
      </c>
      <c r="G14" s="35">
        <v>22050</v>
      </c>
      <c r="H14" s="36">
        <v>632.84</v>
      </c>
      <c r="I14" s="36">
        <v>0</v>
      </c>
      <c r="J14" s="36">
        <v>670.32</v>
      </c>
      <c r="K14" s="36">
        <v>5985.79</v>
      </c>
      <c r="L14" s="36">
        <v>7288.95</v>
      </c>
      <c r="M14" s="36">
        <v>14761.05</v>
      </c>
      <c r="N14" s="31" t="s">
        <v>593</v>
      </c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</row>
    <row r="15" spans="1:99" s="33" customFormat="1" ht="12" x14ac:dyDescent="0.2">
      <c r="A15" s="26">
        <f t="shared" si="0"/>
        <v>12</v>
      </c>
      <c r="B15" s="34" t="s">
        <v>32</v>
      </c>
      <c r="C15" s="34" t="s">
        <v>25</v>
      </c>
      <c r="D15" s="34" t="s">
        <v>590</v>
      </c>
      <c r="E15" s="34" t="s">
        <v>33</v>
      </c>
      <c r="F15" s="35">
        <v>55000</v>
      </c>
      <c r="G15" s="35">
        <v>55000</v>
      </c>
      <c r="H15" s="36">
        <v>1578.5</v>
      </c>
      <c r="I15" s="36">
        <v>2323.06</v>
      </c>
      <c r="J15" s="36">
        <v>1672</v>
      </c>
      <c r="K15" s="36">
        <v>13076.01</v>
      </c>
      <c r="L15" s="36">
        <v>18649.57</v>
      </c>
      <c r="M15" s="36">
        <v>36351.42</v>
      </c>
      <c r="N15" s="31" t="s">
        <v>593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</row>
    <row r="16" spans="1:99" s="33" customFormat="1" ht="12" x14ac:dyDescent="0.2">
      <c r="A16" s="26">
        <f t="shared" si="0"/>
        <v>13</v>
      </c>
      <c r="B16" s="34" t="s">
        <v>34</v>
      </c>
      <c r="C16" s="34" t="s">
        <v>25</v>
      </c>
      <c r="D16" s="34" t="s">
        <v>588</v>
      </c>
      <c r="E16" s="34" t="s">
        <v>10</v>
      </c>
      <c r="F16" s="35">
        <v>28000</v>
      </c>
      <c r="G16" s="35">
        <v>28000</v>
      </c>
      <c r="H16" s="36">
        <v>803.6</v>
      </c>
      <c r="I16" s="36">
        <v>0</v>
      </c>
      <c r="J16" s="36">
        <v>851.2</v>
      </c>
      <c r="K16" s="36">
        <f>140+645.74+21.25+500+1360.96+2637.48</f>
        <v>5305.43</v>
      </c>
      <c r="L16" s="36">
        <f>+K16+J16+H16</f>
        <v>6960.2300000000005</v>
      </c>
      <c r="M16" s="36">
        <f>+F16-L16</f>
        <v>21039.77</v>
      </c>
      <c r="N16" s="31" t="s">
        <v>593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</row>
    <row r="17" spans="1:99" s="33" customFormat="1" ht="12" x14ac:dyDescent="0.2">
      <c r="A17" s="26">
        <f t="shared" si="0"/>
        <v>14</v>
      </c>
      <c r="B17" s="34" t="s">
        <v>35</v>
      </c>
      <c r="C17" s="34" t="s">
        <v>25</v>
      </c>
      <c r="D17" s="34" t="s">
        <v>590</v>
      </c>
      <c r="E17" s="34" t="s">
        <v>10</v>
      </c>
      <c r="F17" s="35">
        <v>22050</v>
      </c>
      <c r="G17" s="35">
        <v>22050</v>
      </c>
      <c r="H17" s="36">
        <v>632.84</v>
      </c>
      <c r="I17" s="36">
        <v>0</v>
      </c>
      <c r="J17" s="36">
        <v>670.32</v>
      </c>
      <c r="K17" s="36">
        <v>121.25</v>
      </c>
      <c r="L17" s="36">
        <v>1424.41</v>
      </c>
      <c r="M17" s="36">
        <v>20625.59</v>
      </c>
      <c r="N17" s="31" t="s">
        <v>593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</row>
    <row r="18" spans="1:99" s="33" customFormat="1" ht="12" x14ac:dyDescent="0.2">
      <c r="A18" s="26">
        <f t="shared" si="0"/>
        <v>15</v>
      </c>
      <c r="B18" s="37" t="s">
        <v>606</v>
      </c>
      <c r="C18" s="37" t="s">
        <v>25</v>
      </c>
      <c r="D18" s="37" t="s">
        <v>588</v>
      </c>
      <c r="E18" s="37" t="s">
        <v>40</v>
      </c>
      <c r="F18" s="38">
        <v>7333.33</v>
      </c>
      <c r="G18" s="38">
        <f>+F18</f>
        <v>7333.33</v>
      </c>
      <c r="H18" s="39">
        <v>210.47</v>
      </c>
      <c r="I18" s="39">
        <v>0</v>
      </c>
      <c r="J18" s="39">
        <v>222.93</v>
      </c>
      <c r="K18" s="39">
        <f>1300+21.25</f>
        <v>1321.25</v>
      </c>
      <c r="L18" s="39">
        <f>+K18+J18+H18</f>
        <v>1754.65</v>
      </c>
      <c r="M18" s="39">
        <f>+F18-L18</f>
        <v>5578.68</v>
      </c>
      <c r="N18" s="40" t="s">
        <v>593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</row>
    <row r="19" spans="1:99" s="33" customFormat="1" ht="12" x14ac:dyDescent="0.2">
      <c r="A19" s="26">
        <f t="shared" si="0"/>
        <v>16</v>
      </c>
      <c r="B19" s="34" t="s">
        <v>45</v>
      </c>
      <c r="C19" s="34" t="s">
        <v>44</v>
      </c>
      <c r="D19" s="34" t="s">
        <v>590</v>
      </c>
      <c r="E19" s="34" t="s">
        <v>46</v>
      </c>
      <c r="F19" s="35">
        <v>65000</v>
      </c>
      <c r="G19" s="35">
        <v>65000</v>
      </c>
      <c r="H19" s="36">
        <v>1865.5</v>
      </c>
      <c r="I19" s="36">
        <v>0</v>
      </c>
      <c r="J19" s="36">
        <v>1976</v>
      </c>
      <c r="K19" s="36">
        <v>27313</v>
      </c>
      <c r="L19" s="36">
        <v>31154.5</v>
      </c>
      <c r="M19" s="36">
        <v>33845.5</v>
      </c>
      <c r="N19" s="31" t="s">
        <v>594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</row>
    <row r="20" spans="1:99" s="33" customFormat="1" ht="12" x14ac:dyDescent="0.2">
      <c r="A20" s="26">
        <f t="shared" si="0"/>
        <v>17</v>
      </c>
      <c r="B20" s="34" t="s">
        <v>37</v>
      </c>
      <c r="C20" s="34" t="s">
        <v>36</v>
      </c>
      <c r="D20" s="34" t="s">
        <v>590</v>
      </c>
      <c r="E20" s="34" t="s">
        <v>38</v>
      </c>
      <c r="F20" s="35">
        <v>75000</v>
      </c>
      <c r="G20" s="35">
        <v>75000</v>
      </c>
      <c r="H20" s="36">
        <v>2152.5</v>
      </c>
      <c r="I20" s="36">
        <v>6309.38</v>
      </c>
      <c r="J20" s="36">
        <v>2280</v>
      </c>
      <c r="K20" s="36">
        <v>15882.59</v>
      </c>
      <c r="L20" s="36">
        <v>26624.47</v>
      </c>
      <c r="M20" s="36">
        <v>48375.53</v>
      </c>
      <c r="N20" s="31" t="s">
        <v>594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</row>
    <row r="21" spans="1:99" s="33" customFormat="1" ht="12" x14ac:dyDescent="0.2">
      <c r="A21" s="26">
        <f t="shared" si="0"/>
        <v>18</v>
      </c>
      <c r="B21" s="34" t="s">
        <v>39</v>
      </c>
      <c r="C21" s="34" t="s">
        <v>36</v>
      </c>
      <c r="D21" s="34" t="s">
        <v>588</v>
      </c>
      <c r="E21" s="34" t="s">
        <v>40</v>
      </c>
      <c r="F21" s="35">
        <v>25000</v>
      </c>
      <c r="G21" s="35">
        <v>25000</v>
      </c>
      <c r="H21" s="36">
        <v>717.5</v>
      </c>
      <c r="I21" s="36">
        <v>0</v>
      </c>
      <c r="J21" s="36">
        <v>760</v>
      </c>
      <c r="K21" s="36">
        <v>6420.01</v>
      </c>
      <c r="L21" s="36">
        <f>+K21+J21+H21</f>
        <v>7897.51</v>
      </c>
      <c r="M21" s="36">
        <f>+F21-L21</f>
        <v>17102.489999999998</v>
      </c>
      <c r="N21" s="31" t="s">
        <v>593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</row>
    <row r="22" spans="1:99" s="42" customFormat="1" ht="12" x14ac:dyDescent="0.2">
      <c r="A22" s="26">
        <f t="shared" si="0"/>
        <v>19</v>
      </c>
      <c r="B22" s="37" t="s">
        <v>42</v>
      </c>
      <c r="C22" s="37" t="s">
        <v>41</v>
      </c>
      <c r="D22" s="37" t="s">
        <v>588</v>
      </c>
      <c r="E22" s="37" t="s">
        <v>43</v>
      </c>
      <c r="F22" s="38">
        <v>85000</v>
      </c>
      <c r="G22" s="38">
        <v>85000</v>
      </c>
      <c r="H22" s="39">
        <v>2439.5</v>
      </c>
      <c r="I22" s="41">
        <v>8576.99</v>
      </c>
      <c r="J22" s="39">
        <v>2584</v>
      </c>
      <c r="K22" s="39">
        <f>2614.75+21.25+100+500+2637.48</f>
        <v>5873.48</v>
      </c>
      <c r="L22" s="39">
        <f>+K22+J22+I22+H22</f>
        <v>19473.97</v>
      </c>
      <c r="M22" s="39">
        <f>+F22-L22</f>
        <v>65526.03</v>
      </c>
      <c r="N22" s="40" t="s">
        <v>594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</row>
    <row r="23" spans="1:99" s="33" customFormat="1" ht="12" x14ac:dyDescent="0.2">
      <c r="A23" s="26">
        <f t="shared" si="0"/>
        <v>20</v>
      </c>
      <c r="B23" s="27" t="s">
        <v>9</v>
      </c>
      <c r="C23" s="27" t="s">
        <v>581</v>
      </c>
      <c r="D23" s="27" t="s">
        <v>588</v>
      </c>
      <c r="E23" s="27" t="s">
        <v>10</v>
      </c>
      <c r="F23" s="28">
        <v>28500</v>
      </c>
      <c r="G23" s="28">
        <v>28500</v>
      </c>
      <c r="H23" s="29">
        <v>817.95</v>
      </c>
      <c r="I23" s="29">
        <v>0</v>
      </c>
      <c r="J23" s="29">
        <v>866.4</v>
      </c>
      <c r="K23" s="29">
        <v>6469.23</v>
      </c>
      <c r="L23" s="29">
        <v>8153.58</v>
      </c>
      <c r="M23" s="29">
        <v>20346.419999999998</v>
      </c>
      <c r="N23" s="31" t="s">
        <v>594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</row>
    <row r="24" spans="1:99" s="33" customFormat="1" ht="12" x14ac:dyDescent="0.2">
      <c r="A24" s="26">
        <f t="shared" si="0"/>
        <v>21</v>
      </c>
      <c r="B24" s="34" t="s">
        <v>47</v>
      </c>
      <c r="C24" s="34" t="s">
        <v>44</v>
      </c>
      <c r="D24" s="34" t="s">
        <v>588</v>
      </c>
      <c r="E24" s="34" t="s">
        <v>48</v>
      </c>
      <c r="F24" s="35">
        <v>41207.22</v>
      </c>
      <c r="G24" s="35">
        <v>41207.22</v>
      </c>
      <c r="H24" s="36">
        <v>1182.6500000000001</v>
      </c>
      <c r="I24" s="36">
        <v>613.03</v>
      </c>
      <c r="J24" s="36">
        <v>1252.7</v>
      </c>
      <c r="K24" s="36">
        <v>5064.87</v>
      </c>
      <c r="L24" s="36">
        <v>8113.25</v>
      </c>
      <c r="M24" s="36">
        <v>33093.97</v>
      </c>
      <c r="N24" s="31" t="s">
        <v>594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</row>
    <row r="25" spans="1:99" s="33" customFormat="1" ht="12" x14ac:dyDescent="0.2">
      <c r="A25" s="26">
        <f t="shared" si="0"/>
        <v>22</v>
      </c>
      <c r="B25" s="34" t="s">
        <v>50</v>
      </c>
      <c r="C25" s="34" t="s">
        <v>49</v>
      </c>
      <c r="D25" s="34" t="s">
        <v>591</v>
      </c>
      <c r="E25" s="34" t="s">
        <v>51</v>
      </c>
      <c r="F25" s="35">
        <v>25000</v>
      </c>
      <c r="G25" s="35">
        <v>25000</v>
      </c>
      <c r="H25" s="36">
        <v>717.5</v>
      </c>
      <c r="I25" s="36">
        <v>0</v>
      </c>
      <c r="J25" s="36">
        <v>760</v>
      </c>
      <c r="K25" s="36">
        <v>21.25</v>
      </c>
      <c r="L25" s="36">
        <v>1498.75</v>
      </c>
      <c r="M25" s="36">
        <v>23501.25</v>
      </c>
      <c r="N25" s="31" t="s">
        <v>594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</row>
    <row r="26" spans="1:99" s="33" customFormat="1" ht="12" x14ac:dyDescent="0.2">
      <c r="A26" s="26">
        <f t="shared" si="0"/>
        <v>23</v>
      </c>
      <c r="B26" s="34" t="s">
        <v>52</v>
      </c>
      <c r="C26" s="34" t="s">
        <v>49</v>
      </c>
      <c r="D26" s="34" t="s">
        <v>591</v>
      </c>
      <c r="E26" s="34" t="s">
        <v>53</v>
      </c>
      <c r="F26" s="35">
        <v>13750</v>
      </c>
      <c r="G26" s="35">
        <v>13750</v>
      </c>
      <c r="H26" s="36">
        <v>394.63</v>
      </c>
      <c r="I26" s="36">
        <v>0</v>
      </c>
      <c r="J26" s="36">
        <v>418</v>
      </c>
      <c r="K26" s="36">
        <v>8052.66</v>
      </c>
      <c r="L26" s="36">
        <v>8865.2900000000009</v>
      </c>
      <c r="M26" s="36">
        <v>4884.71</v>
      </c>
      <c r="N26" s="31" t="s">
        <v>593</v>
      </c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</row>
    <row r="27" spans="1:99" s="33" customFormat="1" ht="12" x14ac:dyDescent="0.2">
      <c r="A27" s="26">
        <f t="shared" si="0"/>
        <v>24</v>
      </c>
      <c r="B27" s="34" t="s">
        <v>54</v>
      </c>
      <c r="C27" s="34" t="s">
        <v>49</v>
      </c>
      <c r="D27" s="34" t="s">
        <v>591</v>
      </c>
      <c r="E27" s="34" t="s">
        <v>53</v>
      </c>
      <c r="F27" s="35">
        <v>13750</v>
      </c>
      <c r="G27" s="35">
        <v>13750</v>
      </c>
      <c r="H27" s="36">
        <v>394.63</v>
      </c>
      <c r="I27" s="36">
        <v>0</v>
      </c>
      <c r="J27" s="36">
        <v>418</v>
      </c>
      <c r="K27" s="36">
        <v>141.25</v>
      </c>
      <c r="L27" s="36">
        <v>953.88</v>
      </c>
      <c r="M27" s="36">
        <v>12796.12</v>
      </c>
      <c r="N27" s="31" t="s">
        <v>594</v>
      </c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</row>
    <row r="28" spans="1:99" s="33" customFormat="1" ht="12" x14ac:dyDescent="0.2">
      <c r="A28" s="26">
        <f t="shared" si="0"/>
        <v>25</v>
      </c>
      <c r="B28" s="34" t="s">
        <v>55</v>
      </c>
      <c r="C28" s="34" t="s">
        <v>49</v>
      </c>
      <c r="D28" s="34" t="s">
        <v>591</v>
      </c>
      <c r="E28" s="34" t="s">
        <v>53</v>
      </c>
      <c r="F28" s="35">
        <v>14850</v>
      </c>
      <c r="G28" s="35">
        <v>14850</v>
      </c>
      <c r="H28" s="36">
        <v>426.2</v>
      </c>
      <c r="I28" s="36">
        <v>0</v>
      </c>
      <c r="J28" s="36">
        <v>451.44</v>
      </c>
      <c r="K28" s="36">
        <v>3219.15</v>
      </c>
      <c r="L28" s="36">
        <f>+K28+J28+H28</f>
        <v>4096.79</v>
      </c>
      <c r="M28" s="36">
        <f>+F28-L28</f>
        <v>10753.21</v>
      </c>
      <c r="N28" s="31" t="s">
        <v>594</v>
      </c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</row>
    <row r="29" spans="1:99" s="33" customFormat="1" ht="12" x14ac:dyDescent="0.2">
      <c r="A29" s="26">
        <f t="shared" si="0"/>
        <v>26</v>
      </c>
      <c r="B29" s="34" t="s">
        <v>56</v>
      </c>
      <c r="C29" s="34" t="s">
        <v>49</v>
      </c>
      <c r="D29" s="34" t="s">
        <v>588</v>
      </c>
      <c r="E29" s="34" t="s">
        <v>40</v>
      </c>
      <c r="F29" s="35">
        <v>22000</v>
      </c>
      <c r="G29" s="35">
        <v>22000</v>
      </c>
      <c r="H29" s="36">
        <v>631.4</v>
      </c>
      <c r="I29" s="36">
        <v>0</v>
      </c>
      <c r="J29" s="36">
        <v>668.8</v>
      </c>
      <c r="K29" s="36">
        <v>21.25</v>
      </c>
      <c r="L29" s="36">
        <v>1321.45</v>
      </c>
      <c r="M29" s="36">
        <f>+F29-L29</f>
        <v>20678.55</v>
      </c>
      <c r="N29" s="31" t="s">
        <v>593</v>
      </c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</row>
    <row r="30" spans="1:99" s="33" customFormat="1" ht="12" x14ac:dyDescent="0.2">
      <c r="A30" s="26">
        <f t="shared" si="0"/>
        <v>27</v>
      </c>
      <c r="B30" s="34" t="s">
        <v>57</v>
      </c>
      <c r="C30" s="34" t="s">
        <v>49</v>
      </c>
      <c r="D30" s="34" t="s">
        <v>588</v>
      </c>
      <c r="E30" s="34" t="s">
        <v>26</v>
      </c>
      <c r="F30" s="35">
        <v>18150</v>
      </c>
      <c r="G30" s="35">
        <v>18150</v>
      </c>
      <c r="H30" s="36">
        <v>520.91</v>
      </c>
      <c r="I30" s="36">
        <v>0</v>
      </c>
      <c r="J30" s="36">
        <v>551.76</v>
      </c>
      <c r="K30" s="36">
        <v>3021.25</v>
      </c>
      <c r="L30" s="36">
        <v>4093.92</v>
      </c>
      <c r="M30" s="36">
        <v>14056.08</v>
      </c>
      <c r="N30" s="31" t="s">
        <v>593</v>
      </c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</row>
    <row r="31" spans="1:99" s="42" customFormat="1" ht="12" x14ac:dyDescent="0.2">
      <c r="A31" s="26">
        <f t="shared" si="0"/>
        <v>28</v>
      </c>
      <c r="B31" s="37" t="s">
        <v>58</v>
      </c>
      <c r="C31" s="37" t="s">
        <v>49</v>
      </c>
      <c r="D31" s="37" t="s">
        <v>591</v>
      </c>
      <c r="E31" s="37" t="s">
        <v>53</v>
      </c>
      <c r="F31" s="38">
        <v>14850</v>
      </c>
      <c r="G31" s="38">
        <v>14850</v>
      </c>
      <c r="H31" s="39">
        <v>426.2</v>
      </c>
      <c r="I31" s="39">
        <v>0</v>
      </c>
      <c r="J31" s="39">
        <v>451.44</v>
      </c>
      <c r="K31" s="39">
        <f>2637.48+1000+21.25</f>
        <v>3658.73</v>
      </c>
      <c r="L31" s="39">
        <f>+K31+J31+H31</f>
        <v>4536.37</v>
      </c>
      <c r="M31" s="39">
        <f>+F31-L31</f>
        <v>10313.630000000001</v>
      </c>
      <c r="N31" s="40" t="s">
        <v>593</v>
      </c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</row>
    <row r="32" spans="1:99" s="33" customFormat="1" ht="12" x14ac:dyDescent="0.2">
      <c r="A32" s="26">
        <f t="shared" si="0"/>
        <v>29</v>
      </c>
      <c r="B32" s="34" t="s">
        <v>220</v>
      </c>
      <c r="C32" s="34" t="s">
        <v>49</v>
      </c>
      <c r="D32" s="34" t="s">
        <v>588</v>
      </c>
      <c r="E32" s="34" t="s">
        <v>221</v>
      </c>
      <c r="F32" s="35">
        <v>30000</v>
      </c>
      <c r="G32" s="35">
        <v>30000</v>
      </c>
      <c r="H32" s="36">
        <v>861</v>
      </c>
      <c r="I32" s="36">
        <v>0</v>
      </c>
      <c r="J32" s="36">
        <v>912</v>
      </c>
      <c r="K32" s="36">
        <v>21.25</v>
      </c>
      <c r="L32" s="36">
        <v>1794.25</v>
      </c>
      <c r="M32" s="43">
        <v>28205.75</v>
      </c>
      <c r="N32" s="31" t="s">
        <v>594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</row>
    <row r="33" spans="1:99" s="33" customFormat="1" ht="12" x14ac:dyDescent="0.2">
      <c r="A33" s="26">
        <f t="shared" si="0"/>
        <v>30</v>
      </c>
      <c r="B33" s="44" t="s">
        <v>59</v>
      </c>
      <c r="C33" s="34" t="s">
        <v>49</v>
      </c>
      <c r="D33" s="34" t="s">
        <v>591</v>
      </c>
      <c r="E33" s="34" t="s">
        <v>53</v>
      </c>
      <c r="F33" s="35">
        <v>14850</v>
      </c>
      <c r="G33" s="35">
        <v>14850</v>
      </c>
      <c r="H33" s="36">
        <v>426.2</v>
      </c>
      <c r="I33" s="36">
        <v>0</v>
      </c>
      <c r="J33" s="36">
        <v>451.44</v>
      </c>
      <c r="K33" s="36">
        <f>100+21.25+1000+907.31+1318.74</f>
        <v>3347.3</v>
      </c>
      <c r="L33" s="36">
        <f>+K33+J33+H33</f>
        <v>4224.9400000000005</v>
      </c>
      <c r="M33" s="43">
        <f>+F33-L33</f>
        <v>10625.06</v>
      </c>
      <c r="N33" s="45" t="s">
        <v>593</v>
      </c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</row>
    <row r="34" spans="1:99" s="42" customFormat="1" ht="12" x14ac:dyDescent="0.2">
      <c r="A34" s="26">
        <f t="shared" si="0"/>
        <v>31</v>
      </c>
      <c r="B34" s="37" t="s">
        <v>60</v>
      </c>
      <c r="C34" s="37" t="s">
        <v>49</v>
      </c>
      <c r="D34" s="37" t="s">
        <v>588</v>
      </c>
      <c r="E34" s="37" t="s">
        <v>40</v>
      </c>
      <c r="F34" s="38">
        <v>27300</v>
      </c>
      <c r="G34" s="38">
        <v>27300</v>
      </c>
      <c r="H34" s="39">
        <v>783.51</v>
      </c>
      <c r="I34" s="39">
        <v>0</v>
      </c>
      <c r="J34" s="39">
        <v>829.92</v>
      </c>
      <c r="K34" s="39">
        <v>21.25</v>
      </c>
      <c r="L34" s="39">
        <f>+J34+H34+K34</f>
        <v>1634.6799999999998</v>
      </c>
      <c r="M34" s="39">
        <f>+F34-L34</f>
        <v>25665.32</v>
      </c>
      <c r="N34" s="40" t="s">
        <v>593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</row>
    <row r="35" spans="1:99" s="33" customFormat="1" ht="12" x14ac:dyDescent="0.2">
      <c r="A35" s="26">
        <f t="shared" si="0"/>
        <v>32</v>
      </c>
      <c r="B35" s="34" t="s">
        <v>607</v>
      </c>
      <c r="C35" s="34" t="s">
        <v>49</v>
      </c>
      <c r="D35" s="34" t="s">
        <v>588</v>
      </c>
      <c r="E35" s="34" t="s">
        <v>63</v>
      </c>
      <c r="F35" s="35">
        <v>30000</v>
      </c>
      <c r="G35" s="35">
        <v>30000</v>
      </c>
      <c r="H35" s="36">
        <v>861</v>
      </c>
      <c r="I35" s="36"/>
      <c r="J35" s="36">
        <v>912</v>
      </c>
      <c r="K35" s="36">
        <v>0</v>
      </c>
      <c r="L35" s="36">
        <f>+J35+H35</f>
        <v>1773</v>
      </c>
      <c r="M35" s="43">
        <f>+G35-L35</f>
        <v>28227</v>
      </c>
      <c r="N35" s="45" t="s">
        <v>593</v>
      </c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</row>
    <row r="36" spans="1:99" s="33" customFormat="1" ht="12" x14ac:dyDescent="0.2">
      <c r="A36" s="26">
        <f t="shared" si="0"/>
        <v>33</v>
      </c>
      <c r="B36" s="34" t="s">
        <v>62</v>
      </c>
      <c r="C36" s="34" t="s">
        <v>61</v>
      </c>
      <c r="D36" s="34" t="s">
        <v>588</v>
      </c>
      <c r="E36" s="34" t="s">
        <v>63</v>
      </c>
      <c r="F36" s="35">
        <v>23100</v>
      </c>
      <c r="G36" s="35">
        <v>23100</v>
      </c>
      <c r="H36" s="36">
        <v>662.97</v>
      </c>
      <c r="I36" s="36">
        <v>0</v>
      </c>
      <c r="J36" s="36">
        <v>702.24</v>
      </c>
      <c r="K36" s="36">
        <v>344.1</v>
      </c>
      <c r="L36" s="36">
        <v>1709.31</v>
      </c>
      <c r="M36" s="43">
        <v>21390.69</v>
      </c>
      <c r="N36" s="45" t="s">
        <v>594</v>
      </c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</row>
    <row r="37" spans="1:99" s="42" customFormat="1" ht="12" x14ac:dyDescent="0.2">
      <c r="A37" s="26">
        <f t="shared" si="0"/>
        <v>34</v>
      </c>
      <c r="B37" s="37" t="s">
        <v>65</v>
      </c>
      <c r="C37" s="37" t="s">
        <v>64</v>
      </c>
      <c r="D37" s="37" t="s">
        <v>588</v>
      </c>
      <c r="E37" s="37" t="s">
        <v>63</v>
      </c>
      <c r="F37" s="38">
        <v>22000</v>
      </c>
      <c r="G37" s="38">
        <v>22000</v>
      </c>
      <c r="H37" s="39">
        <v>631.4</v>
      </c>
      <c r="I37" s="39">
        <v>0</v>
      </c>
      <c r="J37" s="39">
        <v>668.8</v>
      </c>
      <c r="K37" s="39">
        <f>100+21.25+1000+5625.09+2637.48</f>
        <v>9383.82</v>
      </c>
      <c r="L37" s="39">
        <f>+K37+J37+H37</f>
        <v>10684.019999999999</v>
      </c>
      <c r="M37" s="39">
        <f>+F37-L37</f>
        <v>11315.980000000001</v>
      </c>
      <c r="N37" s="40" t="s">
        <v>593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</row>
    <row r="38" spans="1:99" s="42" customFormat="1" ht="12" x14ac:dyDescent="0.2">
      <c r="A38" s="26">
        <f t="shared" si="0"/>
        <v>35</v>
      </c>
      <c r="B38" s="37" t="s">
        <v>66</v>
      </c>
      <c r="C38" s="37" t="s">
        <v>64</v>
      </c>
      <c r="D38" s="37" t="s">
        <v>590</v>
      </c>
      <c r="E38" s="37" t="s">
        <v>67</v>
      </c>
      <c r="F38" s="38">
        <v>60000</v>
      </c>
      <c r="G38" s="38">
        <v>60000</v>
      </c>
      <c r="H38" s="39">
        <v>1722</v>
      </c>
      <c r="I38" s="39">
        <v>3171.19</v>
      </c>
      <c r="J38" s="39">
        <v>1824</v>
      </c>
      <c r="K38" s="39">
        <f>180+1614.35+21.25+500+8868.22+1577.45+2637.48</f>
        <v>15398.75</v>
      </c>
      <c r="L38" s="39">
        <f>+K38+J38+I38+H38</f>
        <v>22115.94</v>
      </c>
      <c r="M38" s="39">
        <f>+F38-L38</f>
        <v>37884.06</v>
      </c>
      <c r="N38" s="40" t="s">
        <v>593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</row>
    <row r="39" spans="1:99" s="33" customFormat="1" ht="12" x14ac:dyDescent="0.2">
      <c r="A39" s="26">
        <f t="shared" si="0"/>
        <v>36</v>
      </c>
      <c r="B39" s="34" t="s">
        <v>69</v>
      </c>
      <c r="C39" s="34" t="s">
        <v>68</v>
      </c>
      <c r="D39" s="34" t="s">
        <v>588</v>
      </c>
      <c r="E39" s="34" t="s">
        <v>70</v>
      </c>
      <c r="F39" s="35">
        <v>40000</v>
      </c>
      <c r="G39" s="35">
        <v>40000</v>
      </c>
      <c r="H39" s="36">
        <v>1148</v>
      </c>
      <c r="I39" s="36">
        <v>442.65</v>
      </c>
      <c r="J39" s="36">
        <v>1216</v>
      </c>
      <c r="K39" s="36">
        <v>18553.39</v>
      </c>
      <c r="L39" s="36">
        <v>21360.04</v>
      </c>
      <c r="M39" s="36">
        <v>18639.96</v>
      </c>
      <c r="N39" s="31" t="s">
        <v>594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</row>
    <row r="40" spans="1:99" s="33" customFormat="1" ht="12" x14ac:dyDescent="0.2">
      <c r="A40" s="26">
        <f t="shared" si="0"/>
        <v>37</v>
      </c>
      <c r="B40" s="34" t="s">
        <v>71</v>
      </c>
      <c r="C40" s="34" t="s">
        <v>68</v>
      </c>
      <c r="D40" s="34" t="s">
        <v>590</v>
      </c>
      <c r="E40" s="34" t="s">
        <v>70</v>
      </c>
      <c r="F40" s="35">
        <v>40000</v>
      </c>
      <c r="G40" s="35">
        <v>40000</v>
      </c>
      <c r="H40" s="36">
        <v>1148</v>
      </c>
      <c r="I40" s="36">
        <v>206.03</v>
      </c>
      <c r="J40" s="36">
        <v>1216</v>
      </c>
      <c r="K40" s="36">
        <v>10155.209999999999</v>
      </c>
      <c r="L40" s="36">
        <v>12725.24</v>
      </c>
      <c r="M40" s="36">
        <v>27274.76</v>
      </c>
      <c r="N40" s="31" t="s">
        <v>593</v>
      </c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</row>
    <row r="41" spans="1:99" s="33" customFormat="1" ht="12" x14ac:dyDescent="0.2">
      <c r="A41" s="26">
        <f t="shared" si="0"/>
        <v>38</v>
      </c>
      <c r="B41" s="34" t="s">
        <v>72</v>
      </c>
      <c r="C41" s="34" t="s">
        <v>68</v>
      </c>
      <c r="D41" s="34" t="s">
        <v>591</v>
      </c>
      <c r="E41" s="34" t="s">
        <v>73</v>
      </c>
      <c r="F41" s="35">
        <v>30000</v>
      </c>
      <c r="G41" s="35">
        <v>30000</v>
      </c>
      <c r="H41" s="36">
        <v>861</v>
      </c>
      <c r="I41" s="36">
        <v>0</v>
      </c>
      <c r="J41" s="36">
        <v>912</v>
      </c>
      <c r="K41" s="36">
        <v>444.12</v>
      </c>
      <c r="L41" s="36">
        <v>2217.12</v>
      </c>
      <c r="M41" s="36">
        <v>27782.880000000001</v>
      </c>
      <c r="N41" s="31" t="s">
        <v>594</v>
      </c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</row>
    <row r="42" spans="1:99" s="33" customFormat="1" ht="12" x14ac:dyDescent="0.2">
      <c r="A42" s="26">
        <f t="shared" si="0"/>
        <v>39</v>
      </c>
      <c r="B42" s="34" t="s">
        <v>608</v>
      </c>
      <c r="C42" s="34" t="s">
        <v>49</v>
      </c>
      <c r="D42" s="34" t="s">
        <v>588</v>
      </c>
      <c r="E42" s="34" t="s">
        <v>63</v>
      </c>
      <c r="F42" s="35">
        <v>30000</v>
      </c>
      <c r="G42" s="35">
        <v>30000</v>
      </c>
      <c r="H42" s="36">
        <v>861</v>
      </c>
      <c r="I42" s="36">
        <v>0</v>
      </c>
      <c r="J42" s="36">
        <v>912</v>
      </c>
      <c r="K42" s="36">
        <v>0</v>
      </c>
      <c r="L42" s="36">
        <f>+J42+H42</f>
        <v>1773</v>
      </c>
      <c r="M42" s="36">
        <f>+G42-L42</f>
        <v>28227</v>
      </c>
      <c r="N42" s="31" t="s">
        <v>593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</row>
    <row r="43" spans="1:99" s="33" customFormat="1" ht="12" x14ac:dyDescent="0.2">
      <c r="A43" s="26">
        <f t="shared" si="0"/>
        <v>40</v>
      </c>
      <c r="B43" s="34" t="s">
        <v>165</v>
      </c>
      <c r="C43" s="34" t="s">
        <v>49</v>
      </c>
      <c r="D43" s="34" t="s">
        <v>588</v>
      </c>
      <c r="E43" s="34" t="s">
        <v>166</v>
      </c>
      <c r="F43" s="35">
        <v>33500</v>
      </c>
      <c r="G43" s="35">
        <v>33500</v>
      </c>
      <c r="H43" s="36">
        <v>961.45</v>
      </c>
      <c r="I43" s="36">
        <v>0</v>
      </c>
      <c r="J43" s="36">
        <v>1018.4</v>
      </c>
      <c r="K43" s="36">
        <v>13063.05</v>
      </c>
      <c r="L43" s="36">
        <f>+H43+J43+K43</f>
        <v>15042.9</v>
      </c>
      <c r="M43" s="36">
        <f>+F43-L43</f>
        <v>18457.099999999999</v>
      </c>
      <c r="N43" s="31" t="s">
        <v>594</v>
      </c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</row>
    <row r="44" spans="1:99" s="33" customFormat="1" ht="12" x14ac:dyDescent="0.2">
      <c r="A44" s="26">
        <f t="shared" si="0"/>
        <v>41</v>
      </c>
      <c r="B44" s="34" t="s">
        <v>168</v>
      </c>
      <c r="C44" s="34" t="s">
        <v>49</v>
      </c>
      <c r="D44" s="34" t="s">
        <v>588</v>
      </c>
      <c r="E44" s="34" t="s">
        <v>166</v>
      </c>
      <c r="F44" s="35">
        <v>33500</v>
      </c>
      <c r="G44" s="35">
        <v>33500</v>
      </c>
      <c r="H44" s="36">
        <v>961.45</v>
      </c>
      <c r="I44" s="36">
        <v>0</v>
      </c>
      <c r="J44" s="36">
        <v>1018.4</v>
      </c>
      <c r="K44" s="36">
        <v>5281.74</v>
      </c>
      <c r="L44" s="36">
        <v>7261.59</v>
      </c>
      <c r="M44" s="36">
        <v>26238.41</v>
      </c>
      <c r="N44" s="31" t="s">
        <v>594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</row>
    <row r="45" spans="1:99" s="33" customFormat="1" ht="12" x14ac:dyDescent="0.2">
      <c r="A45" s="26">
        <f t="shared" si="0"/>
        <v>42</v>
      </c>
      <c r="B45" s="34" t="s">
        <v>171</v>
      </c>
      <c r="C45" s="34" t="s">
        <v>49</v>
      </c>
      <c r="D45" s="34" t="s">
        <v>591</v>
      </c>
      <c r="E45" s="34" t="s">
        <v>166</v>
      </c>
      <c r="F45" s="35">
        <v>40000</v>
      </c>
      <c r="G45" s="35">
        <v>40000</v>
      </c>
      <c r="H45" s="36">
        <v>1148</v>
      </c>
      <c r="I45" s="36">
        <v>0</v>
      </c>
      <c r="J45" s="36">
        <v>1216</v>
      </c>
      <c r="K45" s="36">
        <v>4467.62</v>
      </c>
      <c r="L45" s="36">
        <v>6831.62</v>
      </c>
      <c r="M45" s="36">
        <v>33168.379999999997</v>
      </c>
      <c r="N45" s="31" t="s">
        <v>594</v>
      </c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</row>
    <row r="46" spans="1:99" s="33" customFormat="1" ht="12" x14ac:dyDescent="0.2">
      <c r="A46" s="26">
        <f t="shared" si="0"/>
        <v>43</v>
      </c>
      <c r="B46" s="34" t="s">
        <v>74</v>
      </c>
      <c r="C46" s="34" t="s">
        <v>49</v>
      </c>
      <c r="D46" s="34" t="s">
        <v>590</v>
      </c>
      <c r="E46" s="34" t="s">
        <v>63</v>
      </c>
      <c r="F46" s="35">
        <v>30000</v>
      </c>
      <c r="G46" s="35">
        <v>30000</v>
      </c>
      <c r="H46" s="36">
        <v>861</v>
      </c>
      <c r="I46" s="36">
        <v>0</v>
      </c>
      <c r="J46" s="36">
        <v>912</v>
      </c>
      <c r="K46" s="36">
        <v>21.25</v>
      </c>
      <c r="L46" s="36">
        <v>1794.25</v>
      </c>
      <c r="M46" s="36">
        <v>28205.75</v>
      </c>
      <c r="N46" s="31" t="s">
        <v>593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</row>
    <row r="47" spans="1:99" s="33" customFormat="1" ht="12" x14ac:dyDescent="0.2">
      <c r="A47" s="26">
        <f t="shared" si="0"/>
        <v>44</v>
      </c>
      <c r="B47" s="34" t="s">
        <v>75</v>
      </c>
      <c r="C47" s="34" t="s">
        <v>49</v>
      </c>
      <c r="D47" s="34" t="s">
        <v>590</v>
      </c>
      <c r="E47" s="34" t="s">
        <v>63</v>
      </c>
      <c r="F47" s="35">
        <v>19717.5</v>
      </c>
      <c r="G47" s="35">
        <v>19717.5</v>
      </c>
      <c r="H47" s="36">
        <v>565.89</v>
      </c>
      <c r="I47" s="36">
        <v>0</v>
      </c>
      <c r="J47" s="36">
        <v>599.41</v>
      </c>
      <c r="K47" s="36">
        <v>1598.7</v>
      </c>
      <c r="L47" s="36">
        <f>+K47+J47+H47</f>
        <v>2764</v>
      </c>
      <c r="M47" s="36">
        <f>+F47-L47</f>
        <v>16953.5</v>
      </c>
      <c r="N47" s="31" t="s">
        <v>593</v>
      </c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</row>
    <row r="48" spans="1:99" s="42" customFormat="1" ht="12" x14ac:dyDescent="0.2">
      <c r="A48" s="26">
        <f t="shared" si="0"/>
        <v>45</v>
      </c>
      <c r="B48" s="37" t="s">
        <v>76</v>
      </c>
      <c r="C48" s="37" t="s">
        <v>49</v>
      </c>
      <c r="D48" s="37" t="s">
        <v>588</v>
      </c>
      <c r="E48" s="37" t="s">
        <v>10</v>
      </c>
      <c r="F48" s="38">
        <v>20000</v>
      </c>
      <c r="G48" s="38">
        <v>20000</v>
      </c>
      <c r="H48" s="39">
        <v>574</v>
      </c>
      <c r="I48" s="39">
        <v>0</v>
      </c>
      <c r="J48" s="39">
        <v>608</v>
      </c>
      <c r="K48" s="39">
        <f>645.74+21.25+1000+2637.48+6518.26</f>
        <v>10822.73</v>
      </c>
      <c r="L48" s="39">
        <f>+K48+J48+H48</f>
        <v>12004.73</v>
      </c>
      <c r="M48" s="39">
        <f>+F48-L48</f>
        <v>7995.27</v>
      </c>
      <c r="N48" s="40" t="s">
        <v>593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</row>
    <row r="49" spans="1:99" s="33" customFormat="1" ht="12" x14ac:dyDescent="0.2">
      <c r="A49" s="26">
        <f t="shared" si="0"/>
        <v>46</v>
      </c>
      <c r="B49" s="34" t="s">
        <v>78</v>
      </c>
      <c r="C49" s="34" t="s">
        <v>49</v>
      </c>
      <c r="D49" s="34" t="s">
        <v>590</v>
      </c>
      <c r="E49" s="34" t="s">
        <v>79</v>
      </c>
      <c r="F49" s="35">
        <v>40000</v>
      </c>
      <c r="G49" s="35">
        <v>40000</v>
      </c>
      <c r="H49" s="36">
        <v>1148</v>
      </c>
      <c r="I49" s="36">
        <v>442.65</v>
      </c>
      <c r="J49" s="36">
        <v>1216</v>
      </c>
      <c r="K49" s="36">
        <v>1024.1199999999999</v>
      </c>
      <c r="L49" s="36">
        <v>3830.77</v>
      </c>
      <c r="M49" s="36">
        <v>36169.230000000003</v>
      </c>
      <c r="N49" s="31" t="s">
        <v>593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</row>
    <row r="50" spans="1:99" s="33" customFormat="1" ht="12" x14ac:dyDescent="0.2">
      <c r="A50" s="26">
        <f t="shared" si="0"/>
        <v>47</v>
      </c>
      <c r="B50" s="34" t="s">
        <v>80</v>
      </c>
      <c r="C50" s="34" t="s">
        <v>49</v>
      </c>
      <c r="D50" s="34" t="s">
        <v>590</v>
      </c>
      <c r="E50" s="34" t="s">
        <v>63</v>
      </c>
      <c r="F50" s="35">
        <v>28000</v>
      </c>
      <c r="G50" s="35">
        <v>28000</v>
      </c>
      <c r="H50" s="36">
        <v>803.6</v>
      </c>
      <c r="I50" s="36">
        <v>0</v>
      </c>
      <c r="J50" s="36">
        <v>851.2</v>
      </c>
      <c r="K50" s="36">
        <f>120+645.74+21.25+1000+9140.83+1758.32</f>
        <v>12686.14</v>
      </c>
      <c r="L50" s="36">
        <f>+K50+J50+H50</f>
        <v>14340.94</v>
      </c>
      <c r="M50" s="36">
        <f>+F50-L50</f>
        <v>13659.06</v>
      </c>
      <c r="N50" s="31" t="s">
        <v>593</v>
      </c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</row>
    <row r="51" spans="1:99" s="33" customFormat="1" ht="12" x14ac:dyDescent="0.2">
      <c r="A51" s="26">
        <f t="shared" si="0"/>
        <v>48</v>
      </c>
      <c r="B51" s="34" t="s">
        <v>81</v>
      </c>
      <c r="C51" s="34" t="s">
        <v>49</v>
      </c>
      <c r="D51" s="34" t="s">
        <v>591</v>
      </c>
      <c r="E51" s="34" t="s">
        <v>53</v>
      </c>
      <c r="F51" s="35">
        <v>10000</v>
      </c>
      <c r="G51" s="35">
        <v>10000</v>
      </c>
      <c r="H51" s="36">
        <v>287</v>
      </c>
      <c r="I51" s="36">
        <v>0</v>
      </c>
      <c r="J51" s="36">
        <v>304</v>
      </c>
      <c r="K51" s="36">
        <v>21.25</v>
      </c>
      <c r="L51" s="36">
        <v>612.25</v>
      </c>
      <c r="M51" s="36">
        <v>9387.75</v>
      </c>
      <c r="N51" s="31" t="s">
        <v>594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</row>
    <row r="52" spans="1:99" s="33" customFormat="1" ht="12" x14ac:dyDescent="0.2">
      <c r="A52" s="26">
        <f t="shared" si="0"/>
        <v>49</v>
      </c>
      <c r="B52" s="34" t="s">
        <v>82</v>
      </c>
      <c r="C52" s="34" t="s">
        <v>49</v>
      </c>
      <c r="D52" s="34" t="s">
        <v>590</v>
      </c>
      <c r="E52" s="34" t="s">
        <v>63</v>
      </c>
      <c r="F52" s="35">
        <v>27300</v>
      </c>
      <c r="G52" s="35">
        <v>27300</v>
      </c>
      <c r="H52" s="36">
        <v>783.51</v>
      </c>
      <c r="I52" s="36">
        <v>0</v>
      </c>
      <c r="J52" s="36">
        <v>829.92</v>
      </c>
      <c r="K52" s="36">
        <v>4058.87</v>
      </c>
      <c r="L52" s="36">
        <v>5672.3</v>
      </c>
      <c r="M52" s="36">
        <v>21627.7</v>
      </c>
      <c r="N52" s="31" t="s">
        <v>594</v>
      </c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</row>
    <row r="53" spans="1:99" s="33" customFormat="1" ht="12" x14ac:dyDescent="0.2">
      <c r="A53" s="26">
        <f t="shared" si="0"/>
        <v>50</v>
      </c>
      <c r="B53" s="34" t="s">
        <v>83</v>
      </c>
      <c r="C53" s="34" t="s">
        <v>49</v>
      </c>
      <c r="D53" s="34"/>
      <c r="E53" s="34" t="s">
        <v>53</v>
      </c>
      <c r="F53" s="35">
        <v>10000</v>
      </c>
      <c r="G53" s="35">
        <v>10000</v>
      </c>
      <c r="H53" s="36">
        <v>287</v>
      </c>
      <c r="I53" s="36">
        <v>0</v>
      </c>
      <c r="J53" s="36">
        <v>304</v>
      </c>
      <c r="K53" s="36">
        <v>3480.91</v>
      </c>
      <c r="L53" s="36">
        <v>4071.91</v>
      </c>
      <c r="M53" s="36">
        <v>5928.09</v>
      </c>
      <c r="N53" s="31" t="s">
        <v>593</v>
      </c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</row>
    <row r="54" spans="1:99" s="33" customFormat="1" ht="12" x14ac:dyDescent="0.2">
      <c r="A54" s="26">
        <f t="shared" si="0"/>
        <v>51</v>
      </c>
      <c r="B54" s="34" t="s">
        <v>84</v>
      </c>
      <c r="C54" s="34" t="s">
        <v>49</v>
      </c>
      <c r="D54" s="34"/>
      <c r="E54" s="34" t="s">
        <v>53</v>
      </c>
      <c r="F54" s="35">
        <v>10000</v>
      </c>
      <c r="G54" s="35">
        <v>10000</v>
      </c>
      <c r="H54" s="36">
        <v>287</v>
      </c>
      <c r="I54" s="36">
        <v>0</v>
      </c>
      <c r="J54" s="36">
        <v>304</v>
      </c>
      <c r="K54" s="36">
        <v>6427.04</v>
      </c>
      <c r="L54" s="36">
        <f>+K54+J54+H54</f>
        <v>7018.04</v>
      </c>
      <c r="M54" s="36">
        <f>+F54-L54</f>
        <v>2981.96</v>
      </c>
      <c r="N54" s="31" t="s">
        <v>593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</row>
    <row r="55" spans="1:99" s="33" customFormat="1" ht="12" x14ac:dyDescent="0.2">
      <c r="A55" s="26">
        <f t="shared" si="0"/>
        <v>52</v>
      </c>
      <c r="B55" s="34" t="s">
        <v>85</v>
      </c>
      <c r="C55" s="34" t="s">
        <v>49</v>
      </c>
      <c r="D55" s="34" t="s">
        <v>590</v>
      </c>
      <c r="E55" s="34" t="s">
        <v>63</v>
      </c>
      <c r="F55" s="35">
        <v>19717.5</v>
      </c>
      <c r="G55" s="35">
        <v>19717.5</v>
      </c>
      <c r="H55" s="36">
        <v>565.89</v>
      </c>
      <c r="I55" s="36">
        <v>0</v>
      </c>
      <c r="J55" s="36">
        <v>599.41</v>
      </c>
      <c r="K55" s="36">
        <v>12457.56</v>
      </c>
      <c r="L55" s="36">
        <f>+K55+J55+H55</f>
        <v>13622.859999999999</v>
      </c>
      <c r="M55" s="36">
        <f>+F55-L55</f>
        <v>6094.6400000000012</v>
      </c>
      <c r="N55" s="31" t="s">
        <v>593</v>
      </c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</row>
    <row r="56" spans="1:99" s="33" customFormat="1" ht="12" x14ac:dyDescent="0.2">
      <c r="A56" s="26">
        <f t="shared" si="0"/>
        <v>53</v>
      </c>
      <c r="B56" s="34" t="s">
        <v>86</v>
      </c>
      <c r="C56" s="34" t="s">
        <v>49</v>
      </c>
      <c r="D56" s="34" t="s">
        <v>591</v>
      </c>
      <c r="E56" s="34" t="s">
        <v>53</v>
      </c>
      <c r="F56" s="35">
        <v>10000</v>
      </c>
      <c r="G56" s="35">
        <v>10000</v>
      </c>
      <c r="H56" s="36">
        <v>287</v>
      </c>
      <c r="I56" s="36">
        <v>0</v>
      </c>
      <c r="J56" s="36">
        <v>304</v>
      </c>
      <c r="K56" s="36">
        <v>1021.25</v>
      </c>
      <c r="L56" s="36">
        <f>+K56+J56+H56</f>
        <v>1612.25</v>
      </c>
      <c r="M56" s="46">
        <v>8387.75</v>
      </c>
      <c r="N56" s="31" t="s">
        <v>593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</row>
    <row r="57" spans="1:99" s="33" customFormat="1" ht="12" x14ac:dyDescent="0.2">
      <c r="A57" s="26">
        <f t="shared" si="0"/>
        <v>54</v>
      </c>
      <c r="B57" s="34" t="s">
        <v>87</v>
      </c>
      <c r="C57" s="34" t="s">
        <v>49</v>
      </c>
      <c r="D57" s="34" t="s">
        <v>591</v>
      </c>
      <c r="E57" s="34" t="s">
        <v>53</v>
      </c>
      <c r="F57" s="35">
        <v>10000</v>
      </c>
      <c r="G57" s="35">
        <v>10000</v>
      </c>
      <c r="H57" s="36">
        <v>287</v>
      </c>
      <c r="I57" s="36">
        <v>0</v>
      </c>
      <c r="J57" s="36">
        <v>304</v>
      </c>
      <c r="K57" s="36">
        <v>6128.81</v>
      </c>
      <c r="L57" s="36">
        <v>6719.81</v>
      </c>
      <c r="M57" s="36">
        <v>3280.19</v>
      </c>
      <c r="N57" s="31" t="s">
        <v>593</v>
      </c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</row>
    <row r="58" spans="1:99" s="33" customFormat="1" ht="12" x14ac:dyDescent="0.2">
      <c r="A58" s="26">
        <f t="shared" si="0"/>
        <v>55</v>
      </c>
      <c r="B58" s="34" t="s">
        <v>88</v>
      </c>
      <c r="C58" s="34" t="s">
        <v>49</v>
      </c>
      <c r="D58" s="34" t="s">
        <v>591</v>
      </c>
      <c r="E58" s="34" t="s">
        <v>53</v>
      </c>
      <c r="F58" s="35">
        <v>10000</v>
      </c>
      <c r="G58" s="35">
        <v>10000</v>
      </c>
      <c r="H58" s="36">
        <v>287</v>
      </c>
      <c r="I58" s="36">
        <v>0</v>
      </c>
      <c r="J58" s="36">
        <v>304</v>
      </c>
      <c r="K58" s="36">
        <v>21.25</v>
      </c>
      <c r="L58" s="36">
        <v>612.25</v>
      </c>
      <c r="M58" s="36">
        <v>9387.75</v>
      </c>
      <c r="N58" s="31" t="s">
        <v>593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</row>
    <row r="59" spans="1:99" s="33" customFormat="1" ht="12" x14ac:dyDescent="0.2">
      <c r="A59" s="26">
        <f t="shared" si="0"/>
        <v>56</v>
      </c>
      <c r="B59" s="34" t="s">
        <v>89</v>
      </c>
      <c r="C59" s="34" t="s">
        <v>49</v>
      </c>
      <c r="D59" s="34" t="s">
        <v>591</v>
      </c>
      <c r="E59" s="34" t="s">
        <v>53</v>
      </c>
      <c r="F59" s="35">
        <v>11000</v>
      </c>
      <c r="G59" s="35">
        <v>11000</v>
      </c>
      <c r="H59" s="36">
        <v>315.7</v>
      </c>
      <c r="I59" s="36">
        <v>0</v>
      </c>
      <c r="J59" s="36">
        <v>334.4</v>
      </c>
      <c r="K59" s="36">
        <v>2561.91</v>
      </c>
      <c r="L59" s="36">
        <v>3212.01</v>
      </c>
      <c r="M59" s="36">
        <v>7787.99</v>
      </c>
      <c r="N59" s="31" t="s">
        <v>593</v>
      </c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</row>
    <row r="60" spans="1:99" s="33" customFormat="1" ht="12" x14ac:dyDescent="0.2">
      <c r="A60" s="26">
        <f t="shared" si="0"/>
        <v>57</v>
      </c>
      <c r="B60" s="34" t="s">
        <v>90</v>
      </c>
      <c r="C60" s="34" t="s">
        <v>49</v>
      </c>
      <c r="D60" s="34" t="s">
        <v>591</v>
      </c>
      <c r="E60" s="34" t="s">
        <v>53</v>
      </c>
      <c r="F60" s="35">
        <v>10000</v>
      </c>
      <c r="G60" s="35">
        <v>10000</v>
      </c>
      <c r="H60" s="36">
        <v>287</v>
      </c>
      <c r="I60" s="36">
        <v>0</v>
      </c>
      <c r="J60" s="36">
        <v>304</v>
      </c>
      <c r="K60" s="36">
        <v>3413.79</v>
      </c>
      <c r="L60" s="36">
        <v>4004.79</v>
      </c>
      <c r="M60" s="36">
        <v>5995.21</v>
      </c>
      <c r="N60" s="31" t="s">
        <v>593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</row>
    <row r="61" spans="1:99" s="33" customFormat="1" ht="12" x14ac:dyDescent="0.2">
      <c r="A61" s="26">
        <f t="shared" si="0"/>
        <v>58</v>
      </c>
      <c r="B61" s="34" t="s">
        <v>91</v>
      </c>
      <c r="C61" s="34" t="s">
        <v>49</v>
      </c>
      <c r="D61" s="34" t="s">
        <v>591</v>
      </c>
      <c r="E61" s="34" t="s">
        <v>92</v>
      </c>
      <c r="F61" s="35">
        <v>10000</v>
      </c>
      <c r="G61" s="35">
        <v>10000</v>
      </c>
      <c r="H61" s="36">
        <v>287</v>
      </c>
      <c r="I61" s="36">
        <v>0</v>
      </c>
      <c r="J61" s="36">
        <v>304</v>
      </c>
      <c r="K61" s="36">
        <v>21.25</v>
      </c>
      <c r="L61" s="36">
        <v>612.25</v>
      </c>
      <c r="M61" s="36">
        <v>9387.75</v>
      </c>
      <c r="N61" s="31" t="s">
        <v>594</v>
      </c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</row>
    <row r="62" spans="1:99" s="33" customFormat="1" ht="12" x14ac:dyDescent="0.2">
      <c r="A62" s="26">
        <f t="shared" si="0"/>
        <v>59</v>
      </c>
      <c r="B62" s="34" t="s">
        <v>93</v>
      </c>
      <c r="C62" s="34" t="s">
        <v>49</v>
      </c>
      <c r="D62" s="34" t="s">
        <v>591</v>
      </c>
      <c r="E62" s="34" t="s">
        <v>53</v>
      </c>
      <c r="F62" s="35">
        <v>10000</v>
      </c>
      <c r="G62" s="35">
        <v>10000</v>
      </c>
      <c r="H62" s="36">
        <v>287</v>
      </c>
      <c r="I62" s="36">
        <v>0</v>
      </c>
      <c r="J62" s="36">
        <v>304</v>
      </c>
      <c r="K62" s="36">
        <v>1021.25</v>
      </c>
      <c r="L62" s="36">
        <v>1612.25</v>
      </c>
      <c r="M62" s="36">
        <v>8387.75</v>
      </c>
      <c r="N62" s="31" t="s">
        <v>593</v>
      </c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</row>
    <row r="63" spans="1:99" s="33" customFormat="1" ht="12" x14ac:dyDescent="0.2">
      <c r="A63" s="26">
        <f t="shared" si="0"/>
        <v>60</v>
      </c>
      <c r="B63" s="34" t="s">
        <v>94</v>
      </c>
      <c r="C63" s="34" t="s">
        <v>49</v>
      </c>
      <c r="D63" s="34" t="s">
        <v>591</v>
      </c>
      <c r="E63" s="34" t="s">
        <v>92</v>
      </c>
      <c r="F63" s="35">
        <v>10000</v>
      </c>
      <c r="G63" s="35">
        <v>10000</v>
      </c>
      <c r="H63" s="36">
        <v>287</v>
      </c>
      <c r="I63" s="36">
        <v>0</v>
      </c>
      <c r="J63" s="36">
        <v>304</v>
      </c>
      <c r="K63" s="36">
        <v>519.51</v>
      </c>
      <c r="L63" s="36">
        <v>1110.51</v>
      </c>
      <c r="M63" s="36">
        <v>8889.49</v>
      </c>
      <c r="N63" s="31" t="s">
        <v>594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</row>
    <row r="64" spans="1:99" s="33" customFormat="1" ht="12" x14ac:dyDescent="0.2">
      <c r="A64" s="26">
        <f t="shared" si="0"/>
        <v>61</v>
      </c>
      <c r="B64" s="34" t="s">
        <v>95</v>
      </c>
      <c r="C64" s="34" t="s">
        <v>49</v>
      </c>
      <c r="D64" s="34" t="s">
        <v>591</v>
      </c>
      <c r="E64" s="34" t="s">
        <v>53</v>
      </c>
      <c r="F64" s="35">
        <v>10000</v>
      </c>
      <c r="G64" s="35">
        <v>10000</v>
      </c>
      <c r="H64" s="36">
        <v>287</v>
      </c>
      <c r="I64" s="36">
        <v>0</v>
      </c>
      <c r="J64" s="36">
        <v>304</v>
      </c>
      <c r="K64" s="36">
        <f>21.25+500+3427.4+2197.9</f>
        <v>6146.55</v>
      </c>
      <c r="L64" s="36">
        <f>+K64+J64+H64</f>
        <v>6737.55</v>
      </c>
      <c r="M64" s="36">
        <f>+F64-L64</f>
        <v>3262.45</v>
      </c>
      <c r="N64" s="31" t="s">
        <v>593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</row>
    <row r="65" spans="1:99" s="33" customFormat="1" ht="12" x14ac:dyDescent="0.2">
      <c r="A65" s="26">
        <f t="shared" si="0"/>
        <v>62</v>
      </c>
      <c r="B65" s="34" t="s">
        <v>96</v>
      </c>
      <c r="C65" s="34" t="s">
        <v>49</v>
      </c>
      <c r="D65" s="34" t="s">
        <v>591</v>
      </c>
      <c r="E65" s="34" t="s">
        <v>92</v>
      </c>
      <c r="F65" s="35">
        <v>10000</v>
      </c>
      <c r="G65" s="35">
        <v>10000</v>
      </c>
      <c r="H65" s="36">
        <v>287</v>
      </c>
      <c r="I65" s="36">
        <v>0</v>
      </c>
      <c r="J65" s="36">
        <v>304</v>
      </c>
      <c r="K65" s="36">
        <v>19.510000000000002</v>
      </c>
      <c r="L65" s="36">
        <v>610.51</v>
      </c>
      <c r="M65" s="36">
        <v>9389.49</v>
      </c>
      <c r="N65" s="31" t="s">
        <v>594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</row>
    <row r="66" spans="1:99" s="33" customFormat="1" ht="12" x14ac:dyDescent="0.2">
      <c r="A66" s="26">
        <f t="shared" si="0"/>
        <v>63</v>
      </c>
      <c r="B66" s="34" t="s">
        <v>97</v>
      </c>
      <c r="C66" s="34" t="s">
        <v>49</v>
      </c>
      <c r="D66" s="34" t="s">
        <v>591</v>
      </c>
      <c r="E66" s="34" t="s">
        <v>92</v>
      </c>
      <c r="F66" s="35">
        <v>10000</v>
      </c>
      <c r="G66" s="35">
        <v>10000</v>
      </c>
      <c r="H66" s="36">
        <v>287</v>
      </c>
      <c r="I66" s="36">
        <v>0</v>
      </c>
      <c r="J66" s="36">
        <v>304</v>
      </c>
      <c r="K66" s="36">
        <v>161.25</v>
      </c>
      <c r="L66" s="36">
        <v>752.25</v>
      </c>
      <c r="M66" s="36">
        <v>9247.75</v>
      </c>
      <c r="N66" s="31" t="s">
        <v>594</v>
      </c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</row>
    <row r="67" spans="1:99" s="33" customFormat="1" ht="12" x14ac:dyDescent="0.2">
      <c r="A67" s="26">
        <f t="shared" si="0"/>
        <v>64</v>
      </c>
      <c r="B67" s="34" t="s">
        <v>98</v>
      </c>
      <c r="C67" s="34" t="s">
        <v>49</v>
      </c>
      <c r="D67" s="34" t="s">
        <v>591</v>
      </c>
      <c r="E67" s="34" t="s">
        <v>92</v>
      </c>
      <c r="F67" s="35">
        <v>10000</v>
      </c>
      <c r="G67" s="35">
        <v>10000</v>
      </c>
      <c r="H67" s="36">
        <v>287</v>
      </c>
      <c r="I67" s="36">
        <v>0</v>
      </c>
      <c r="J67" s="36">
        <v>304</v>
      </c>
      <c r="K67" s="36">
        <v>19.510000000000002</v>
      </c>
      <c r="L67" s="36">
        <v>610.51</v>
      </c>
      <c r="M67" s="36">
        <v>9389.49</v>
      </c>
      <c r="N67" s="31" t="s">
        <v>594</v>
      </c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</row>
    <row r="68" spans="1:99" s="33" customFormat="1" ht="12" x14ac:dyDescent="0.2">
      <c r="A68" s="26">
        <f t="shared" si="0"/>
        <v>65</v>
      </c>
      <c r="B68" s="34" t="s">
        <v>99</v>
      </c>
      <c r="C68" s="34" t="s">
        <v>49</v>
      </c>
      <c r="D68" s="34" t="s">
        <v>591</v>
      </c>
      <c r="E68" s="34" t="s">
        <v>92</v>
      </c>
      <c r="F68" s="35">
        <v>10000</v>
      </c>
      <c r="G68" s="35">
        <v>10000</v>
      </c>
      <c r="H68" s="36">
        <v>287</v>
      </c>
      <c r="I68" s="36">
        <v>0</v>
      </c>
      <c r="J68" s="36">
        <v>304</v>
      </c>
      <c r="K68" s="36">
        <v>17.77</v>
      </c>
      <c r="L68" s="36">
        <v>608.77</v>
      </c>
      <c r="M68" s="36">
        <v>9391.23</v>
      </c>
      <c r="N68" s="31" t="s">
        <v>594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</row>
    <row r="69" spans="1:99" s="33" customFormat="1" ht="12" x14ac:dyDescent="0.2">
      <c r="A69" s="26">
        <f t="shared" si="0"/>
        <v>66</v>
      </c>
      <c r="B69" s="34" t="s">
        <v>101</v>
      </c>
      <c r="C69" s="34" t="s">
        <v>49</v>
      </c>
      <c r="D69" s="34" t="s">
        <v>591</v>
      </c>
      <c r="E69" s="34" t="s">
        <v>92</v>
      </c>
      <c r="F69" s="35">
        <v>10000</v>
      </c>
      <c r="G69" s="35">
        <v>10000</v>
      </c>
      <c r="H69" s="36">
        <v>287</v>
      </c>
      <c r="I69" s="36">
        <v>0</v>
      </c>
      <c r="J69" s="36">
        <v>304</v>
      </c>
      <c r="K69" s="36">
        <v>3457.3</v>
      </c>
      <c r="L69" s="36">
        <v>4048.3</v>
      </c>
      <c r="M69" s="36">
        <v>5951.7</v>
      </c>
      <c r="N69" s="31" t="s">
        <v>594</v>
      </c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</row>
    <row r="70" spans="1:99" s="33" customFormat="1" ht="12" x14ac:dyDescent="0.2">
      <c r="A70" s="26">
        <f t="shared" si="0"/>
        <v>67</v>
      </c>
      <c r="B70" s="34" t="s">
        <v>102</v>
      </c>
      <c r="C70" s="34" t="s">
        <v>49</v>
      </c>
      <c r="D70" s="34" t="s">
        <v>591</v>
      </c>
      <c r="E70" s="34" t="s">
        <v>53</v>
      </c>
      <c r="F70" s="35">
        <v>10000</v>
      </c>
      <c r="G70" s="35">
        <v>10000</v>
      </c>
      <c r="H70" s="36">
        <v>287</v>
      </c>
      <c r="I70" s="36">
        <v>0</v>
      </c>
      <c r="J70" s="36">
        <v>304</v>
      </c>
      <c r="K70" s="36">
        <v>21.25</v>
      </c>
      <c r="L70" s="36">
        <v>612.25</v>
      </c>
      <c r="M70" s="36">
        <v>9387.75</v>
      </c>
      <c r="N70" s="31" t="s">
        <v>593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</row>
    <row r="71" spans="1:99" s="33" customFormat="1" ht="12" x14ac:dyDescent="0.2">
      <c r="A71" s="26">
        <f t="shared" si="0"/>
        <v>68</v>
      </c>
      <c r="B71" s="34" t="s">
        <v>103</v>
      </c>
      <c r="C71" s="34" t="s">
        <v>49</v>
      </c>
      <c r="D71" s="34" t="s">
        <v>591</v>
      </c>
      <c r="E71" s="34" t="s">
        <v>92</v>
      </c>
      <c r="F71" s="35">
        <v>10000</v>
      </c>
      <c r="G71" s="35">
        <v>10000</v>
      </c>
      <c r="H71" s="36">
        <v>287</v>
      </c>
      <c r="I71" s="36">
        <v>0</v>
      </c>
      <c r="J71" s="36">
        <v>304</v>
      </c>
      <c r="K71" s="36">
        <v>0</v>
      </c>
      <c r="L71" s="36">
        <v>591</v>
      </c>
      <c r="M71" s="36">
        <v>9409</v>
      </c>
      <c r="N71" s="31" t="s">
        <v>594</v>
      </c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</row>
    <row r="72" spans="1:99" s="33" customFormat="1" ht="12" x14ac:dyDescent="0.2">
      <c r="A72" s="26">
        <f t="shared" si="0"/>
        <v>69</v>
      </c>
      <c r="B72" s="34" t="s">
        <v>104</v>
      </c>
      <c r="C72" s="34" t="s">
        <v>49</v>
      </c>
      <c r="D72" s="34" t="s">
        <v>591</v>
      </c>
      <c r="E72" s="34" t="s">
        <v>92</v>
      </c>
      <c r="F72" s="35">
        <v>10000</v>
      </c>
      <c r="G72" s="35">
        <v>10000</v>
      </c>
      <c r="H72" s="36">
        <v>287</v>
      </c>
      <c r="I72" s="36">
        <v>0</v>
      </c>
      <c r="J72" s="36">
        <v>304</v>
      </c>
      <c r="K72" s="36">
        <v>21.25</v>
      </c>
      <c r="L72" s="36">
        <v>612.25</v>
      </c>
      <c r="M72" s="36">
        <v>9387.75</v>
      </c>
      <c r="N72" s="31" t="s">
        <v>594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</row>
    <row r="73" spans="1:99" s="33" customFormat="1" ht="12" x14ac:dyDescent="0.2">
      <c r="A73" s="26">
        <f t="shared" si="0"/>
        <v>70</v>
      </c>
      <c r="B73" s="34" t="s">
        <v>105</v>
      </c>
      <c r="C73" s="34" t="s">
        <v>49</v>
      </c>
      <c r="D73" s="34" t="s">
        <v>591</v>
      </c>
      <c r="E73" s="34" t="s">
        <v>53</v>
      </c>
      <c r="F73" s="35">
        <v>10000</v>
      </c>
      <c r="G73" s="35">
        <v>10000</v>
      </c>
      <c r="H73" s="36">
        <v>287</v>
      </c>
      <c r="I73" s="36">
        <v>0</v>
      </c>
      <c r="J73" s="36">
        <v>304</v>
      </c>
      <c r="K73" s="36">
        <v>21.25</v>
      </c>
      <c r="L73" s="36">
        <v>612.25</v>
      </c>
      <c r="M73" s="36">
        <v>9387.75</v>
      </c>
      <c r="N73" s="31" t="s">
        <v>593</v>
      </c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</row>
    <row r="74" spans="1:99" s="33" customFormat="1" ht="12" x14ac:dyDescent="0.2">
      <c r="A74" s="26">
        <f t="shared" si="0"/>
        <v>71</v>
      </c>
      <c r="B74" s="34" t="s">
        <v>106</v>
      </c>
      <c r="C74" s="34" t="s">
        <v>49</v>
      </c>
      <c r="D74" s="34" t="s">
        <v>591</v>
      </c>
      <c r="E74" s="34" t="s">
        <v>92</v>
      </c>
      <c r="F74" s="35">
        <v>10000</v>
      </c>
      <c r="G74" s="35">
        <v>10000</v>
      </c>
      <c r="H74" s="36">
        <v>287</v>
      </c>
      <c r="I74" s="36">
        <v>0</v>
      </c>
      <c r="J74" s="36">
        <v>304</v>
      </c>
      <c r="K74" s="36">
        <v>17.77</v>
      </c>
      <c r="L74" s="36">
        <v>608.77</v>
      </c>
      <c r="M74" s="36">
        <v>9391.23</v>
      </c>
      <c r="N74" s="31" t="s">
        <v>594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</row>
    <row r="75" spans="1:99" s="33" customFormat="1" ht="12" x14ac:dyDescent="0.2">
      <c r="A75" s="26">
        <f t="shared" si="0"/>
        <v>72</v>
      </c>
      <c r="B75" s="34" t="s">
        <v>107</v>
      </c>
      <c r="C75" s="34" t="s">
        <v>49</v>
      </c>
      <c r="D75" s="34" t="s">
        <v>591</v>
      </c>
      <c r="E75" s="34" t="s">
        <v>92</v>
      </c>
      <c r="F75" s="35">
        <v>10000</v>
      </c>
      <c r="G75" s="35">
        <v>10000</v>
      </c>
      <c r="H75" s="36">
        <v>287</v>
      </c>
      <c r="I75" s="36">
        <v>0</v>
      </c>
      <c r="J75" s="36">
        <v>304</v>
      </c>
      <c r="K75" s="36">
        <v>21.25</v>
      </c>
      <c r="L75" s="36">
        <v>612.25</v>
      </c>
      <c r="M75" s="36">
        <v>9387.75</v>
      </c>
      <c r="N75" s="31" t="s">
        <v>594</v>
      </c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</row>
    <row r="76" spans="1:99" s="33" customFormat="1" ht="12" x14ac:dyDescent="0.2">
      <c r="A76" s="26">
        <f t="shared" si="0"/>
        <v>73</v>
      </c>
      <c r="B76" s="34" t="s">
        <v>108</v>
      </c>
      <c r="C76" s="34" t="s">
        <v>49</v>
      </c>
      <c r="D76" s="34" t="s">
        <v>591</v>
      </c>
      <c r="E76" s="34" t="s">
        <v>92</v>
      </c>
      <c r="F76" s="35">
        <v>10000</v>
      </c>
      <c r="G76" s="35">
        <v>10000</v>
      </c>
      <c r="H76" s="36">
        <v>287</v>
      </c>
      <c r="I76" s="36">
        <v>0</v>
      </c>
      <c r="J76" s="36">
        <v>304</v>
      </c>
      <c r="K76" s="36">
        <v>17.77</v>
      </c>
      <c r="L76" s="36">
        <v>608.77</v>
      </c>
      <c r="M76" s="36">
        <v>9391.23</v>
      </c>
      <c r="N76" s="31" t="s">
        <v>594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</row>
    <row r="77" spans="1:99" s="33" customFormat="1" ht="12" x14ac:dyDescent="0.2">
      <c r="A77" s="26">
        <f t="shared" ref="A77:A140" si="1">+A76+1</f>
        <v>74</v>
      </c>
      <c r="B77" s="34" t="s">
        <v>109</v>
      </c>
      <c r="C77" s="34" t="s">
        <v>49</v>
      </c>
      <c r="D77" s="34" t="s">
        <v>590</v>
      </c>
      <c r="E77" s="34" t="s">
        <v>110</v>
      </c>
      <c r="F77" s="35">
        <v>38967.5</v>
      </c>
      <c r="G77" s="35">
        <v>38967.5</v>
      </c>
      <c r="H77" s="36">
        <v>1118.3699999999999</v>
      </c>
      <c r="I77" s="36">
        <v>296.93</v>
      </c>
      <c r="J77" s="36">
        <v>1184.6099999999999</v>
      </c>
      <c r="K77" s="36">
        <v>6228.71</v>
      </c>
      <c r="L77" s="36">
        <v>8828.6200000000008</v>
      </c>
      <c r="M77" s="36">
        <v>30138.880000000001</v>
      </c>
      <c r="N77" s="31" t="s">
        <v>594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</row>
    <row r="78" spans="1:99" s="33" customFormat="1" ht="12" x14ac:dyDescent="0.2">
      <c r="A78" s="26">
        <f t="shared" si="1"/>
        <v>75</v>
      </c>
      <c r="B78" s="34" t="s">
        <v>111</v>
      </c>
      <c r="C78" s="34" t="s">
        <v>49</v>
      </c>
      <c r="D78" s="34" t="s">
        <v>591</v>
      </c>
      <c r="E78" s="34" t="s">
        <v>92</v>
      </c>
      <c r="F78" s="35">
        <v>10000</v>
      </c>
      <c r="G78" s="35">
        <v>10000</v>
      </c>
      <c r="H78" s="36">
        <v>287</v>
      </c>
      <c r="I78" s="36">
        <v>0</v>
      </c>
      <c r="J78" s="36">
        <v>304</v>
      </c>
      <c r="K78" s="36">
        <v>0</v>
      </c>
      <c r="L78" s="36">
        <v>591</v>
      </c>
      <c r="M78" s="36">
        <v>9409</v>
      </c>
      <c r="N78" s="31" t="s">
        <v>594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</row>
    <row r="79" spans="1:99" s="33" customFormat="1" ht="12" x14ac:dyDescent="0.2">
      <c r="A79" s="26">
        <f t="shared" si="1"/>
        <v>76</v>
      </c>
      <c r="B79" s="34" t="s">
        <v>112</v>
      </c>
      <c r="C79" s="34" t="s">
        <v>49</v>
      </c>
      <c r="D79" s="34" t="s">
        <v>591</v>
      </c>
      <c r="E79" s="34" t="s">
        <v>53</v>
      </c>
      <c r="F79" s="35">
        <v>10000</v>
      </c>
      <c r="G79" s="35">
        <v>10000</v>
      </c>
      <c r="H79" s="36">
        <v>287</v>
      </c>
      <c r="I79" s="36">
        <v>0</v>
      </c>
      <c r="J79" s="36">
        <v>304</v>
      </c>
      <c r="K79" s="36">
        <v>1342.38</v>
      </c>
      <c r="L79" s="36">
        <v>1933.38</v>
      </c>
      <c r="M79" s="36">
        <v>8066.62</v>
      </c>
      <c r="N79" s="31" t="s">
        <v>593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</row>
    <row r="80" spans="1:99" s="33" customFormat="1" ht="12" x14ac:dyDescent="0.2">
      <c r="A80" s="26">
        <f t="shared" si="1"/>
        <v>77</v>
      </c>
      <c r="B80" s="34" t="s">
        <v>113</v>
      </c>
      <c r="C80" s="34" t="s">
        <v>49</v>
      </c>
      <c r="D80" s="34" t="s">
        <v>590</v>
      </c>
      <c r="E80" s="34" t="s">
        <v>114</v>
      </c>
      <c r="F80" s="35">
        <v>28350</v>
      </c>
      <c r="G80" s="35">
        <v>28350</v>
      </c>
      <c r="H80" s="36">
        <v>813.65</v>
      </c>
      <c r="I80" s="36">
        <v>0</v>
      </c>
      <c r="J80" s="36">
        <v>861.84</v>
      </c>
      <c r="K80" s="36">
        <v>5531.35</v>
      </c>
      <c r="L80" s="36">
        <v>7206.84</v>
      </c>
      <c r="M80" s="36">
        <v>21143.16</v>
      </c>
      <c r="N80" s="31" t="s">
        <v>593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</row>
    <row r="81" spans="1:99" s="33" customFormat="1" ht="12" x14ac:dyDescent="0.2">
      <c r="A81" s="26">
        <f t="shared" si="1"/>
        <v>78</v>
      </c>
      <c r="B81" s="34" t="s">
        <v>115</v>
      </c>
      <c r="C81" s="34" t="s">
        <v>49</v>
      </c>
      <c r="D81" s="34" t="s">
        <v>591</v>
      </c>
      <c r="E81" s="34" t="s">
        <v>92</v>
      </c>
      <c r="F81" s="35">
        <v>10000</v>
      </c>
      <c r="G81" s="35">
        <v>10000</v>
      </c>
      <c r="H81" s="36">
        <v>287</v>
      </c>
      <c r="I81" s="36">
        <v>0</v>
      </c>
      <c r="J81" s="36">
        <v>304</v>
      </c>
      <c r="K81" s="36">
        <v>0</v>
      </c>
      <c r="L81" s="36">
        <v>591</v>
      </c>
      <c r="M81" s="36">
        <v>9409</v>
      </c>
      <c r="N81" s="31" t="s">
        <v>593</v>
      </c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</row>
    <row r="82" spans="1:99" s="33" customFormat="1" ht="12" x14ac:dyDescent="0.2">
      <c r="A82" s="26">
        <f t="shared" si="1"/>
        <v>79</v>
      </c>
      <c r="B82" s="34" t="s">
        <v>116</v>
      </c>
      <c r="C82" s="34" t="s">
        <v>49</v>
      </c>
      <c r="D82" s="34" t="s">
        <v>591</v>
      </c>
      <c r="E82" s="34" t="s">
        <v>53</v>
      </c>
      <c r="F82" s="35">
        <v>10000</v>
      </c>
      <c r="G82" s="35">
        <v>10000</v>
      </c>
      <c r="H82" s="36">
        <v>287</v>
      </c>
      <c r="I82" s="36">
        <v>0</v>
      </c>
      <c r="J82" s="36">
        <v>304</v>
      </c>
      <c r="K82" s="36">
        <v>4536.95</v>
      </c>
      <c r="L82" s="36">
        <v>5127.95</v>
      </c>
      <c r="M82" s="36">
        <v>4872.05</v>
      </c>
      <c r="N82" s="31" t="s">
        <v>593</v>
      </c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</row>
    <row r="83" spans="1:99" s="33" customFormat="1" ht="12" x14ac:dyDescent="0.2">
      <c r="A83" s="26">
        <f t="shared" si="1"/>
        <v>80</v>
      </c>
      <c r="B83" s="34" t="s">
        <v>117</v>
      </c>
      <c r="C83" s="34" t="s">
        <v>49</v>
      </c>
      <c r="D83" s="34" t="s">
        <v>591</v>
      </c>
      <c r="E83" s="34" t="s">
        <v>92</v>
      </c>
      <c r="F83" s="35">
        <v>11000</v>
      </c>
      <c r="G83" s="35">
        <v>11000</v>
      </c>
      <c r="H83" s="36">
        <v>315.7</v>
      </c>
      <c r="I83" s="36">
        <v>0</v>
      </c>
      <c r="J83" s="36">
        <v>334.4</v>
      </c>
      <c r="K83" s="36">
        <v>1598.7</v>
      </c>
      <c r="L83" s="36">
        <v>2248.8000000000002</v>
      </c>
      <c r="M83" s="36">
        <v>8751.2000000000007</v>
      </c>
      <c r="N83" s="31" t="s">
        <v>594</v>
      </c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</row>
    <row r="84" spans="1:99" s="33" customFormat="1" ht="12" x14ac:dyDescent="0.2">
      <c r="A84" s="26">
        <f t="shared" si="1"/>
        <v>81</v>
      </c>
      <c r="B84" s="34" t="s">
        <v>118</v>
      </c>
      <c r="C84" s="34" t="s">
        <v>49</v>
      </c>
      <c r="D84" s="34" t="s">
        <v>588</v>
      </c>
      <c r="E84" s="34" t="s">
        <v>110</v>
      </c>
      <c r="F84" s="35">
        <v>38967</v>
      </c>
      <c r="G84" s="35">
        <v>38967</v>
      </c>
      <c r="H84" s="36">
        <v>1118.3499999999999</v>
      </c>
      <c r="I84" s="36">
        <v>296.86</v>
      </c>
      <c r="J84" s="36">
        <v>1184.5999999999999</v>
      </c>
      <c r="K84" s="36">
        <v>10011.450000000001</v>
      </c>
      <c r="L84" s="36">
        <v>12611.26</v>
      </c>
      <c r="M84" s="36">
        <v>26355.74</v>
      </c>
      <c r="N84" s="31" t="s">
        <v>594</v>
      </c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</row>
    <row r="85" spans="1:99" s="33" customFormat="1" ht="12" x14ac:dyDescent="0.2">
      <c r="A85" s="26">
        <f t="shared" si="1"/>
        <v>82</v>
      </c>
      <c r="B85" s="34" t="s">
        <v>119</v>
      </c>
      <c r="C85" s="34" t="s">
        <v>49</v>
      </c>
      <c r="D85" s="34" t="s">
        <v>591</v>
      </c>
      <c r="E85" s="34" t="s">
        <v>92</v>
      </c>
      <c r="F85" s="35">
        <v>10000</v>
      </c>
      <c r="G85" s="35">
        <v>10000</v>
      </c>
      <c r="H85" s="36">
        <v>287</v>
      </c>
      <c r="I85" s="36">
        <v>0</v>
      </c>
      <c r="J85" s="36">
        <v>304</v>
      </c>
      <c r="K85" s="36">
        <v>17.77</v>
      </c>
      <c r="L85" s="36">
        <v>608.77</v>
      </c>
      <c r="M85" s="36">
        <v>9391.23</v>
      </c>
      <c r="N85" s="31" t="s">
        <v>594</v>
      </c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</row>
    <row r="86" spans="1:99" s="33" customFormat="1" ht="12" x14ac:dyDescent="0.2">
      <c r="A86" s="26">
        <f t="shared" si="1"/>
        <v>83</v>
      </c>
      <c r="B86" s="34" t="s">
        <v>120</v>
      </c>
      <c r="C86" s="34" t="s">
        <v>49</v>
      </c>
      <c r="D86" s="34" t="s">
        <v>590</v>
      </c>
      <c r="E86" s="34" t="s">
        <v>10</v>
      </c>
      <c r="F86" s="35">
        <v>20000</v>
      </c>
      <c r="G86" s="35">
        <v>20000</v>
      </c>
      <c r="H86" s="36">
        <v>574</v>
      </c>
      <c r="I86" s="36">
        <v>0</v>
      </c>
      <c r="J86" s="36">
        <v>608</v>
      </c>
      <c r="K86" s="36">
        <v>21.25</v>
      </c>
      <c r="L86" s="36">
        <v>1203.25</v>
      </c>
      <c r="M86" s="36">
        <v>18796.75</v>
      </c>
      <c r="N86" s="45" t="s">
        <v>593</v>
      </c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</row>
    <row r="87" spans="1:99" s="42" customFormat="1" ht="12" x14ac:dyDescent="0.2">
      <c r="A87" s="26">
        <f t="shared" si="1"/>
        <v>84</v>
      </c>
      <c r="B87" s="37" t="s">
        <v>121</v>
      </c>
      <c r="C87" s="37" t="s">
        <v>49</v>
      </c>
      <c r="D87" s="37" t="s">
        <v>591</v>
      </c>
      <c r="E87" s="37" t="s">
        <v>92</v>
      </c>
      <c r="F87" s="38">
        <v>10000</v>
      </c>
      <c r="G87" s="38">
        <v>10000</v>
      </c>
      <c r="H87" s="39">
        <v>287</v>
      </c>
      <c r="I87" s="39">
        <v>0</v>
      </c>
      <c r="J87" s="39">
        <v>304</v>
      </c>
      <c r="K87" s="39">
        <v>17.77</v>
      </c>
      <c r="L87" s="39">
        <f>+K87+J87+H87</f>
        <v>608.77</v>
      </c>
      <c r="M87" s="39">
        <f>+F87-L87</f>
        <v>9391.23</v>
      </c>
      <c r="N87" s="40" t="s">
        <v>594</v>
      </c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</row>
    <row r="88" spans="1:99" s="33" customFormat="1" ht="12" x14ac:dyDescent="0.2">
      <c r="A88" s="26">
        <f t="shared" si="1"/>
        <v>85</v>
      </c>
      <c r="B88" s="34" t="s">
        <v>122</v>
      </c>
      <c r="C88" s="34" t="s">
        <v>49</v>
      </c>
      <c r="D88" s="34" t="s">
        <v>591</v>
      </c>
      <c r="E88" s="34" t="s">
        <v>18</v>
      </c>
      <c r="F88" s="35">
        <v>18000</v>
      </c>
      <c r="G88" s="35">
        <v>18000</v>
      </c>
      <c r="H88" s="36">
        <v>516.6</v>
      </c>
      <c r="I88" s="36">
        <v>0</v>
      </c>
      <c r="J88" s="36">
        <v>547.20000000000005</v>
      </c>
      <c r="K88" s="36">
        <v>1521.25</v>
      </c>
      <c r="L88" s="36">
        <v>2585.0500000000002</v>
      </c>
      <c r="M88" s="36">
        <v>15414.95</v>
      </c>
      <c r="N88" s="31" t="s">
        <v>594</v>
      </c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</row>
    <row r="89" spans="1:99" s="33" customFormat="1" ht="12" x14ac:dyDescent="0.2">
      <c r="A89" s="26">
        <f t="shared" si="1"/>
        <v>86</v>
      </c>
      <c r="B89" s="34" t="s">
        <v>123</v>
      </c>
      <c r="C89" s="34" t="s">
        <v>49</v>
      </c>
      <c r="D89" s="34" t="s">
        <v>590</v>
      </c>
      <c r="E89" s="34" t="s">
        <v>10</v>
      </c>
      <c r="F89" s="35">
        <v>21000</v>
      </c>
      <c r="G89" s="35">
        <v>21000</v>
      </c>
      <c r="H89" s="36">
        <v>602.70000000000005</v>
      </c>
      <c r="I89" s="36">
        <v>0</v>
      </c>
      <c r="J89" s="36">
        <v>638.4</v>
      </c>
      <c r="K89" s="36">
        <v>2098.6999999999998</v>
      </c>
      <c r="L89" s="36">
        <v>3339.8</v>
      </c>
      <c r="M89" s="36">
        <v>17660.2</v>
      </c>
      <c r="N89" s="31" t="s">
        <v>593</v>
      </c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</row>
    <row r="90" spans="1:99" s="33" customFormat="1" ht="12" x14ac:dyDescent="0.2">
      <c r="A90" s="26">
        <f t="shared" si="1"/>
        <v>87</v>
      </c>
      <c r="B90" s="34" t="s">
        <v>124</v>
      </c>
      <c r="C90" s="34" t="s">
        <v>49</v>
      </c>
      <c r="D90" s="34" t="s">
        <v>591</v>
      </c>
      <c r="E90" s="34" t="s">
        <v>92</v>
      </c>
      <c r="F90" s="35">
        <v>10000</v>
      </c>
      <c r="G90" s="35">
        <v>10000</v>
      </c>
      <c r="H90" s="36">
        <v>287</v>
      </c>
      <c r="I90" s="36">
        <v>0</v>
      </c>
      <c r="J90" s="36">
        <v>304</v>
      </c>
      <c r="K90" s="36">
        <v>21.25</v>
      </c>
      <c r="L90" s="36">
        <v>612.25</v>
      </c>
      <c r="M90" s="36">
        <v>9387.75</v>
      </c>
      <c r="N90" s="31" t="s">
        <v>594</v>
      </c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</row>
    <row r="91" spans="1:99" s="33" customFormat="1" ht="12" x14ac:dyDescent="0.2">
      <c r="A91" s="26">
        <f t="shared" si="1"/>
        <v>88</v>
      </c>
      <c r="B91" s="34" t="s">
        <v>125</v>
      </c>
      <c r="C91" s="34" t="s">
        <v>49</v>
      </c>
      <c r="D91" s="34" t="s">
        <v>591</v>
      </c>
      <c r="E91" s="34" t="s">
        <v>92</v>
      </c>
      <c r="F91" s="35">
        <v>11000</v>
      </c>
      <c r="G91" s="35">
        <v>11000</v>
      </c>
      <c r="H91" s="36">
        <v>315.7</v>
      </c>
      <c r="I91" s="36">
        <v>0</v>
      </c>
      <c r="J91" s="36">
        <v>334.4</v>
      </c>
      <c r="K91" s="36">
        <v>21.25</v>
      </c>
      <c r="L91" s="36">
        <v>671.35</v>
      </c>
      <c r="M91" s="36">
        <v>10328.65</v>
      </c>
      <c r="N91" s="31" t="s">
        <v>594</v>
      </c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</row>
    <row r="92" spans="1:99" s="33" customFormat="1" ht="12" x14ac:dyDescent="0.2">
      <c r="A92" s="26">
        <f t="shared" si="1"/>
        <v>89</v>
      </c>
      <c r="B92" s="34" t="s">
        <v>126</v>
      </c>
      <c r="C92" s="34" t="s">
        <v>49</v>
      </c>
      <c r="D92" s="34" t="s">
        <v>591</v>
      </c>
      <c r="E92" s="34" t="s">
        <v>92</v>
      </c>
      <c r="F92" s="35">
        <v>10000</v>
      </c>
      <c r="G92" s="35">
        <v>10000</v>
      </c>
      <c r="H92" s="36">
        <v>287</v>
      </c>
      <c r="I92" s="36">
        <v>0</v>
      </c>
      <c r="J92" s="36">
        <v>304</v>
      </c>
      <c r="K92" s="36">
        <v>19.510000000000002</v>
      </c>
      <c r="L92" s="36">
        <v>610.51</v>
      </c>
      <c r="M92" s="36">
        <v>9389.49</v>
      </c>
      <c r="N92" s="31" t="s">
        <v>594</v>
      </c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</row>
    <row r="93" spans="1:99" s="33" customFormat="1" ht="12" x14ac:dyDescent="0.2">
      <c r="A93" s="26">
        <f t="shared" si="1"/>
        <v>90</v>
      </c>
      <c r="B93" s="34" t="s">
        <v>127</v>
      </c>
      <c r="C93" s="34" t="s">
        <v>49</v>
      </c>
      <c r="D93" s="34" t="s">
        <v>591</v>
      </c>
      <c r="E93" s="34" t="s">
        <v>92</v>
      </c>
      <c r="F93" s="35">
        <v>11000</v>
      </c>
      <c r="G93" s="35">
        <v>11000</v>
      </c>
      <c r="H93" s="36">
        <v>315.7</v>
      </c>
      <c r="I93" s="36">
        <v>0</v>
      </c>
      <c r="J93" s="36">
        <v>334.4</v>
      </c>
      <c r="K93" s="36">
        <v>17.77</v>
      </c>
      <c r="L93" s="36">
        <v>667.87</v>
      </c>
      <c r="M93" s="36">
        <v>10332.129999999999</v>
      </c>
      <c r="N93" s="31" t="s">
        <v>594</v>
      </c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</row>
    <row r="94" spans="1:99" s="42" customFormat="1" ht="12" x14ac:dyDescent="0.2">
      <c r="A94" s="26">
        <f t="shared" si="1"/>
        <v>91</v>
      </c>
      <c r="B94" s="37" t="s">
        <v>128</v>
      </c>
      <c r="C94" s="37" t="s">
        <v>49</v>
      </c>
      <c r="D94" s="37" t="s">
        <v>590</v>
      </c>
      <c r="E94" s="37" t="s">
        <v>10</v>
      </c>
      <c r="F94" s="38">
        <v>20000</v>
      </c>
      <c r="G94" s="38">
        <v>20000</v>
      </c>
      <c r="H94" s="39">
        <v>574</v>
      </c>
      <c r="I94" s="39">
        <v>0</v>
      </c>
      <c r="J94" s="39">
        <v>608</v>
      </c>
      <c r="K94" s="39">
        <f>1614.35+21.25</f>
        <v>1635.6</v>
      </c>
      <c r="L94" s="39">
        <f>+K94+J94+H94</f>
        <v>2817.6</v>
      </c>
      <c r="M94" s="39">
        <f>+G94-L94</f>
        <v>17182.400000000001</v>
      </c>
      <c r="N94" s="40" t="s">
        <v>593</v>
      </c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</row>
    <row r="95" spans="1:99" s="33" customFormat="1" ht="12" x14ac:dyDescent="0.2">
      <c r="A95" s="26">
        <f t="shared" si="1"/>
        <v>92</v>
      </c>
      <c r="B95" s="34" t="s">
        <v>130</v>
      </c>
      <c r="C95" s="34" t="s">
        <v>49</v>
      </c>
      <c r="D95" s="34" t="s">
        <v>590</v>
      </c>
      <c r="E95" s="34" t="s">
        <v>131</v>
      </c>
      <c r="F95" s="35">
        <v>24281.25</v>
      </c>
      <c r="G95" s="35">
        <v>24281.25</v>
      </c>
      <c r="H95" s="36">
        <v>696.87</v>
      </c>
      <c r="I95" s="36">
        <v>0</v>
      </c>
      <c r="J95" s="36">
        <v>738.15</v>
      </c>
      <c r="K95" s="36">
        <v>2890.17</v>
      </c>
      <c r="L95" s="36">
        <v>4325.1899999999996</v>
      </c>
      <c r="M95" s="36">
        <v>19956.060000000001</v>
      </c>
      <c r="N95" s="31" t="s">
        <v>593</v>
      </c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</row>
    <row r="96" spans="1:99" s="33" customFormat="1" ht="12" x14ac:dyDescent="0.2">
      <c r="A96" s="26">
        <f t="shared" si="1"/>
        <v>93</v>
      </c>
      <c r="B96" s="34" t="s">
        <v>132</v>
      </c>
      <c r="C96" s="34" t="s">
        <v>49</v>
      </c>
      <c r="D96" s="34" t="s">
        <v>591</v>
      </c>
      <c r="E96" s="34" t="s">
        <v>92</v>
      </c>
      <c r="F96" s="35">
        <v>11000</v>
      </c>
      <c r="G96" s="35">
        <v>11000</v>
      </c>
      <c r="H96" s="36">
        <v>315.7</v>
      </c>
      <c r="I96" s="36">
        <v>0</v>
      </c>
      <c r="J96" s="36">
        <v>334.4</v>
      </c>
      <c r="K96" s="36">
        <v>21.25</v>
      </c>
      <c r="L96" s="36">
        <v>671.35</v>
      </c>
      <c r="M96" s="36">
        <v>10328.65</v>
      </c>
      <c r="N96" s="31" t="s">
        <v>594</v>
      </c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</row>
    <row r="97" spans="1:99" s="33" customFormat="1" ht="12" x14ac:dyDescent="0.2">
      <c r="A97" s="26">
        <f t="shared" si="1"/>
        <v>94</v>
      </c>
      <c r="B97" s="34" t="s">
        <v>133</v>
      </c>
      <c r="C97" s="34" t="s">
        <v>49</v>
      </c>
      <c r="D97" s="34" t="s">
        <v>591</v>
      </c>
      <c r="E97" s="34" t="s">
        <v>92</v>
      </c>
      <c r="F97" s="35">
        <v>11000</v>
      </c>
      <c r="G97" s="35">
        <v>11000</v>
      </c>
      <c r="H97" s="36">
        <v>315.7</v>
      </c>
      <c r="I97" s="36">
        <v>0</v>
      </c>
      <c r="J97" s="36">
        <v>334.4</v>
      </c>
      <c r="K97" s="36">
        <v>21.25</v>
      </c>
      <c r="L97" s="36">
        <v>671.35</v>
      </c>
      <c r="M97" s="36">
        <v>10328.65</v>
      </c>
      <c r="N97" s="31" t="s">
        <v>594</v>
      </c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</row>
    <row r="98" spans="1:99" s="33" customFormat="1" ht="12" x14ac:dyDescent="0.2">
      <c r="A98" s="26">
        <f t="shared" si="1"/>
        <v>95</v>
      </c>
      <c r="B98" s="34" t="s">
        <v>134</v>
      </c>
      <c r="C98" s="34" t="s">
        <v>49</v>
      </c>
      <c r="D98" s="34" t="s">
        <v>590</v>
      </c>
      <c r="E98" s="34" t="s">
        <v>131</v>
      </c>
      <c r="F98" s="35">
        <v>28000</v>
      </c>
      <c r="G98" s="35">
        <v>28000</v>
      </c>
      <c r="H98" s="36">
        <v>803.6</v>
      </c>
      <c r="I98" s="36">
        <v>0</v>
      </c>
      <c r="J98" s="36">
        <v>851.2</v>
      </c>
      <c r="K98" s="36">
        <v>13734.84</v>
      </c>
      <c r="L98" s="36">
        <v>15389.64</v>
      </c>
      <c r="M98" s="36">
        <v>12610.36</v>
      </c>
      <c r="N98" s="31" t="s">
        <v>593</v>
      </c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</row>
    <row r="99" spans="1:99" s="33" customFormat="1" ht="12" x14ac:dyDescent="0.2">
      <c r="A99" s="26">
        <f t="shared" si="1"/>
        <v>96</v>
      </c>
      <c r="B99" s="34" t="s">
        <v>135</v>
      </c>
      <c r="C99" s="34" t="s">
        <v>49</v>
      </c>
      <c r="D99" s="34" t="s">
        <v>591</v>
      </c>
      <c r="E99" s="34" t="s">
        <v>92</v>
      </c>
      <c r="F99" s="35">
        <v>10000</v>
      </c>
      <c r="G99" s="47">
        <v>10000</v>
      </c>
      <c r="H99" s="36">
        <v>287</v>
      </c>
      <c r="I99" s="36">
        <v>0</v>
      </c>
      <c r="J99" s="36">
        <v>304</v>
      </c>
      <c r="K99" s="36">
        <v>21.25</v>
      </c>
      <c r="L99" s="36">
        <v>612.25</v>
      </c>
      <c r="M99" s="36">
        <v>9387.75</v>
      </c>
      <c r="N99" s="31" t="s">
        <v>594</v>
      </c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</row>
    <row r="100" spans="1:99" s="33" customFormat="1" ht="12" x14ac:dyDescent="0.2">
      <c r="A100" s="26">
        <f t="shared" si="1"/>
        <v>97</v>
      </c>
      <c r="B100" s="34" t="s">
        <v>136</v>
      </c>
      <c r="C100" s="34" t="s">
        <v>49</v>
      </c>
      <c r="D100" s="34" t="s">
        <v>591</v>
      </c>
      <c r="E100" s="34" t="s">
        <v>137</v>
      </c>
      <c r="F100" s="35">
        <v>12100</v>
      </c>
      <c r="G100" s="35">
        <v>12100</v>
      </c>
      <c r="H100" s="36">
        <v>347.27</v>
      </c>
      <c r="I100" s="36">
        <v>0</v>
      </c>
      <c r="J100" s="36">
        <v>367.84</v>
      </c>
      <c r="K100" s="36">
        <v>4602.42</v>
      </c>
      <c r="L100" s="36">
        <v>5317.53</v>
      </c>
      <c r="M100" s="36">
        <v>6782.47</v>
      </c>
      <c r="N100" s="31" t="s">
        <v>594</v>
      </c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</row>
    <row r="101" spans="1:99" s="33" customFormat="1" ht="12" x14ac:dyDescent="0.2">
      <c r="A101" s="26">
        <f t="shared" si="1"/>
        <v>98</v>
      </c>
      <c r="B101" s="34" t="s">
        <v>138</v>
      </c>
      <c r="C101" s="34" t="s">
        <v>49</v>
      </c>
      <c r="D101" s="34" t="s">
        <v>591</v>
      </c>
      <c r="E101" s="34" t="s">
        <v>92</v>
      </c>
      <c r="F101" s="35">
        <v>10000</v>
      </c>
      <c r="G101" s="35">
        <v>10000</v>
      </c>
      <c r="H101" s="36">
        <v>287</v>
      </c>
      <c r="I101" s="36">
        <v>0</v>
      </c>
      <c r="J101" s="36">
        <v>304</v>
      </c>
      <c r="K101" s="36">
        <v>21.25</v>
      </c>
      <c r="L101" s="36">
        <v>612.25</v>
      </c>
      <c r="M101" s="36">
        <v>9387.75</v>
      </c>
      <c r="N101" s="31" t="s">
        <v>594</v>
      </c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</row>
    <row r="102" spans="1:99" s="33" customFormat="1" ht="12" x14ac:dyDescent="0.2">
      <c r="A102" s="26">
        <f t="shared" si="1"/>
        <v>99</v>
      </c>
      <c r="B102" s="44" t="s">
        <v>139</v>
      </c>
      <c r="C102" s="44" t="s">
        <v>49</v>
      </c>
      <c r="D102" s="44" t="s">
        <v>591</v>
      </c>
      <c r="E102" s="44" t="s">
        <v>10</v>
      </c>
      <c r="F102" s="48">
        <v>15000</v>
      </c>
      <c r="G102" s="48">
        <v>15000</v>
      </c>
      <c r="H102" s="43">
        <v>430.5</v>
      </c>
      <c r="I102" s="43">
        <v>0</v>
      </c>
      <c r="J102" s="43">
        <v>456</v>
      </c>
      <c r="K102" s="43">
        <v>444.12</v>
      </c>
      <c r="L102" s="43">
        <f>+K102+J102+H102</f>
        <v>1330.62</v>
      </c>
      <c r="M102" s="43">
        <f>+F102-L102</f>
        <v>13669.380000000001</v>
      </c>
      <c r="N102" s="45" t="s">
        <v>593</v>
      </c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</row>
    <row r="103" spans="1:99" s="33" customFormat="1" ht="12" x14ac:dyDescent="0.2">
      <c r="A103" s="26">
        <f t="shared" si="1"/>
        <v>100</v>
      </c>
      <c r="B103" s="34" t="s">
        <v>140</v>
      </c>
      <c r="C103" s="34" t="s">
        <v>49</v>
      </c>
      <c r="D103" s="34" t="s">
        <v>591</v>
      </c>
      <c r="E103" s="34" t="s">
        <v>92</v>
      </c>
      <c r="F103" s="35">
        <v>10000</v>
      </c>
      <c r="G103" s="35">
        <v>10000</v>
      </c>
      <c r="H103" s="36">
        <v>287</v>
      </c>
      <c r="I103" s="36">
        <v>0</v>
      </c>
      <c r="J103" s="36">
        <v>304</v>
      </c>
      <c r="K103" s="36">
        <v>0</v>
      </c>
      <c r="L103" s="36">
        <f>+J103+H103</f>
        <v>591</v>
      </c>
      <c r="M103" s="36">
        <f>+F103-L103</f>
        <v>9409</v>
      </c>
      <c r="N103" s="31" t="s">
        <v>594</v>
      </c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</row>
    <row r="104" spans="1:99" s="33" customFormat="1" ht="12" x14ac:dyDescent="0.2">
      <c r="A104" s="26">
        <f t="shared" si="1"/>
        <v>101</v>
      </c>
      <c r="B104" s="34" t="s">
        <v>141</v>
      </c>
      <c r="C104" s="34" t="s">
        <v>49</v>
      </c>
      <c r="D104" s="34" t="s">
        <v>591</v>
      </c>
      <c r="E104" s="34" t="s">
        <v>77</v>
      </c>
      <c r="F104" s="35">
        <v>14300</v>
      </c>
      <c r="G104" s="35">
        <v>14300</v>
      </c>
      <c r="H104" s="36">
        <v>410.41</v>
      </c>
      <c r="I104" s="36">
        <v>0</v>
      </c>
      <c r="J104" s="36">
        <v>434.72</v>
      </c>
      <c r="K104" s="36">
        <v>3021.25</v>
      </c>
      <c r="L104" s="36">
        <v>3866.38</v>
      </c>
      <c r="M104" s="36">
        <v>10433.620000000001</v>
      </c>
      <c r="N104" s="31" t="s">
        <v>594</v>
      </c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</row>
    <row r="105" spans="1:99" s="33" customFormat="1" ht="12" x14ac:dyDescent="0.2">
      <c r="A105" s="26">
        <f t="shared" si="1"/>
        <v>102</v>
      </c>
      <c r="B105" s="34" t="s">
        <v>142</v>
      </c>
      <c r="C105" s="34" t="s">
        <v>49</v>
      </c>
      <c r="D105" s="34" t="s">
        <v>591</v>
      </c>
      <c r="E105" s="34" t="s">
        <v>77</v>
      </c>
      <c r="F105" s="35">
        <v>13550</v>
      </c>
      <c r="G105" s="35">
        <v>13550</v>
      </c>
      <c r="H105" s="36">
        <v>388.89</v>
      </c>
      <c r="I105" s="36">
        <v>0</v>
      </c>
      <c r="J105" s="36">
        <v>411.92</v>
      </c>
      <c r="K105" s="36">
        <v>764.51</v>
      </c>
      <c r="L105" s="36">
        <v>1565.32</v>
      </c>
      <c r="M105" s="36">
        <v>11984.68</v>
      </c>
      <c r="N105" s="31" t="s">
        <v>594</v>
      </c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</row>
    <row r="106" spans="1:99" s="33" customFormat="1" ht="12" x14ac:dyDescent="0.2">
      <c r="A106" s="26">
        <f t="shared" si="1"/>
        <v>103</v>
      </c>
      <c r="B106" s="34" t="s">
        <v>143</v>
      </c>
      <c r="C106" s="34" t="s">
        <v>49</v>
      </c>
      <c r="D106" s="34" t="s">
        <v>591</v>
      </c>
      <c r="E106" s="34" t="s">
        <v>77</v>
      </c>
      <c r="F106" s="35">
        <v>19800</v>
      </c>
      <c r="G106" s="35">
        <v>19800</v>
      </c>
      <c r="H106" s="36">
        <v>568.26</v>
      </c>
      <c r="I106" s="36">
        <v>0</v>
      </c>
      <c r="J106" s="36">
        <v>601.91999999999996</v>
      </c>
      <c r="K106" s="36">
        <v>3756.99</v>
      </c>
      <c r="L106" s="36">
        <v>4927.17</v>
      </c>
      <c r="M106" s="36">
        <v>14872.83</v>
      </c>
      <c r="N106" s="31" t="s">
        <v>594</v>
      </c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</row>
    <row r="107" spans="1:99" s="33" customFormat="1" ht="12" x14ac:dyDescent="0.2">
      <c r="A107" s="26">
        <f t="shared" si="1"/>
        <v>104</v>
      </c>
      <c r="B107" s="34" t="s">
        <v>144</v>
      </c>
      <c r="C107" s="34" t="s">
        <v>49</v>
      </c>
      <c r="D107" s="34" t="s">
        <v>591</v>
      </c>
      <c r="E107" s="34" t="s">
        <v>92</v>
      </c>
      <c r="F107" s="35">
        <v>10000</v>
      </c>
      <c r="G107" s="35">
        <v>10000</v>
      </c>
      <c r="H107" s="36">
        <v>287</v>
      </c>
      <c r="I107" s="36">
        <v>0</v>
      </c>
      <c r="J107" s="36">
        <v>304</v>
      </c>
      <c r="K107" s="36">
        <v>19.510000000000002</v>
      </c>
      <c r="L107" s="36">
        <v>610.51</v>
      </c>
      <c r="M107" s="36">
        <v>9389.49</v>
      </c>
      <c r="N107" s="31" t="s">
        <v>594</v>
      </c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</row>
    <row r="108" spans="1:99" s="42" customFormat="1" ht="12" x14ac:dyDescent="0.2">
      <c r="A108" s="26">
        <f t="shared" si="1"/>
        <v>105</v>
      </c>
      <c r="B108" s="37" t="s">
        <v>145</v>
      </c>
      <c r="C108" s="37" t="s">
        <v>49</v>
      </c>
      <c r="D108" s="37" t="s">
        <v>591</v>
      </c>
      <c r="E108" s="37" t="s">
        <v>92</v>
      </c>
      <c r="F108" s="38">
        <v>10000</v>
      </c>
      <c r="G108" s="38">
        <v>10000</v>
      </c>
      <c r="H108" s="39">
        <v>287</v>
      </c>
      <c r="I108" s="39">
        <v>0</v>
      </c>
      <c r="J108" s="39">
        <v>304</v>
      </c>
      <c r="K108" s="39">
        <f>500+17.77</f>
        <v>517.77</v>
      </c>
      <c r="L108" s="39">
        <f>+K108+J108+H108</f>
        <v>1108.77</v>
      </c>
      <c r="M108" s="39">
        <f>+F108-L108</f>
        <v>8891.23</v>
      </c>
      <c r="N108" s="40" t="s">
        <v>594</v>
      </c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</row>
    <row r="109" spans="1:99" s="33" customFormat="1" ht="12" x14ac:dyDescent="0.2">
      <c r="A109" s="26">
        <f t="shared" si="1"/>
        <v>106</v>
      </c>
      <c r="B109" s="34" t="s">
        <v>146</v>
      </c>
      <c r="C109" s="34" t="s">
        <v>49</v>
      </c>
      <c r="D109" s="34" t="s">
        <v>591</v>
      </c>
      <c r="E109" s="34" t="s">
        <v>53</v>
      </c>
      <c r="F109" s="35">
        <v>10000</v>
      </c>
      <c r="G109" s="35">
        <v>10000</v>
      </c>
      <c r="H109" s="36">
        <v>287</v>
      </c>
      <c r="I109" s="36">
        <v>0</v>
      </c>
      <c r="J109" s="36">
        <v>304</v>
      </c>
      <c r="K109" s="36">
        <v>2899.57</v>
      </c>
      <c r="L109" s="36">
        <v>3490.57</v>
      </c>
      <c r="M109" s="36">
        <v>6509.43</v>
      </c>
      <c r="N109" s="31" t="s">
        <v>593</v>
      </c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</row>
    <row r="110" spans="1:99" s="33" customFormat="1" ht="12" x14ac:dyDescent="0.2">
      <c r="A110" s="26">
        <f t="shared" si="1"/>
        <v>107</v>
      </c>
      <c r="B110" s="34" t="s">
        <v>147</v>
      </c>
      <c r="C110" s="34" t="s">
        <v>49</v>
      </c>
      <c r="D110" s="34" t="s">
        <v>591</v>
      </c>
      <c r="E110" s="34" t="s">
        <v>53</v>
      </c>
      <c r="F110" s="35">
        <v>10000</v>
      </c>
      <c r="G110" s="35">
        <v>10000</v>
      </c>
      <c r="H110" s="36">
        <v>287</v>
      </c>
      <c r="I110" s="36">
        <v>0</v>
      </c>
      <c r="J110" s="36">
        <v>304</v>
      </c>
      <c r="K110" s="36">
        <v>21.25</v>
      </c>
      <c r="L110" s="36">
        <v>612.25</v>
      </c>
      <c r="M110" s="36">
        <v>9387.75</v>
      </c>
      <c r="N110" s="31" t="s">
        <v>593</v>
      </c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</row>
    <row r="111" spans="1:99" s="33" customFormat="1" ht="12" x14ac:dyDescent="0.2">
      <c r="A111" s="26">
        <f t="shared" si="1"/>
        <v>108</v>
      </c>
      <c r="B111" s="34" t="s">
        <v>148</v>
      </c>
      <c r="C111" s="34" t="s">
        <v>49</v>
      </c>
      <c r="D111" s="34" t="s">
        <v>588</v>
      </c>
      <c r="E111" s="34" t="s">
        <v>110</v>
      </c>
      <c r="F111" s="35">
        <v>85000</v>
      </c>
      <c r="G111" s="35">
        <v>85000</v>
      </c>
      <c r="H111" s="36">
        <v>2439.5</v>
      </c>
      <c r="I111" s="36">
        <v>8576.99</v>
      </c>
      <c r="J111" s="36">
        <v>2584</v>
      </c>
      <c r="K111" s="36">
        <v>8096.77</v>
      </c>
      <c r="L111" s="36">
        <v>21697.26</v>
      </c>
      <c r="M111" s="36">
        <v>63302.74</v>
      </c>
      <c r="N111" s="31" t="s">
        <v>594</v>
      </c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</row>
    <row r="112" spans="1:99" s="42" customFormat="1" ht="12" x14ac:dyDescent="0.2">
      <c r="A112" s="26">
        <f t="shared" si="1"/>
        <v>109</v>
      </c>
      <c r="B112" s="37" t="s">
        <v>149</v>
      </c>
      <c r="C112" s="37" t="s">
        <v>49</v>
      </c>
      <c r="D112" s="37" t="s">
        <v>591</v>
      </c>
      <c r="E112" s="37" t="s">
        <v>53</v>
      </c>
      <c r="F112" s="38">
        <v>10000</v>
      </c>
      <c r="G112" s="38">
        <v>10000</v>
      </c>
      <c r="H112" s="39">
        <v>287</v>
      </c>
      <c r="I112" s="39">
        <v>0</v>
      </c>
      <c r="J112" s="39">
        <v>304</v>
      </c>
      <c r="K112" s="39">
        <f>21.25+1000+3515.7+2637.48</f>
        <v>7174.43</v>
      </c>
      <c r="L112" s="39">
        <f>+K112+J112+H112</f>
        <v>7765.43</v>
      </c>
      <c r="M112" s="39">
        <f>+F112-L112</f>
        <v>2234.5699999999997</v>
      </c>
      <c r="N112" s="40" t="s">
        <v>593</v>
      </c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</row>
    <row r="113" spans="1:99" s="33" customFormat="1" ht="12" x14ac:dyDescent="0.2">
      <c r="A113" s="26">
        <f t="shared" si="1"/>
        <v>110</v>
      </c>
      <c r="B113" s="34" t="s">
        <v>150</v>
      </c>
      <c r="C113" s="34" t="s">
        <v>49</v>
      </c>
      <c r="D113" s="34" t="s">
        <v>591</v>
      </c>
      <c r="E113" s="34" t="s">
        <v>92</v>
      </c>
      <c r="F113" s="35">
        <v>10000</v>
      </c>
      <c r="G113" s="35">
        <v>10000</v>
      </c>
      <c r="H113" s="36">
        <v>287</v>
      </c>
      <c r="I113" s="36">
        <v>0</v>
      </c>
      <c r="J113" s="36">
        <v>304</v>
      </c>
      <c r="K113" s="36">
        <v>3347.41</v>
      </c>
      <c r="L113" s="36">
        <f>+K113+J113+H113</f>
        <v>3938.41</v>
      </c>
      <c r="M113" s="36">
        <f>+F113-L113</f>
        <v>6061.59</v>
      </c>
      <c r="N113" s="31" t="s">
        <v>594</v>
      </c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</row>
    <row r="114" spans="1:99" s="33" customFormat="1" ht="12" x14ac:dyDescent="0.2">
      <c r="A114" s="26">
        <f t="shared" si="1"/>
        <v>111</v>
      </c>
      <c r="B114" s="34" t="s">
        <v>151</v>
      </c>
      <c r="C114" s="34" t="s">
        <v>49</v>
      </c>
      <c r="D114" s="34" t="s">
        <v>591</v>
      </c>
      <c r="E114" s="34" t="s">
        <v>92</v>
      </c>
      <c r="F114" s="35">
        <v>10000</v>
      </c>
      <c r="G114" s="35">
        <v>10000</v>
      </c>
      <c r="H114" s="36">
        <v>287</v>
      </c>
      <c r="I114" s="36">
        <v>0</v>
      </c>
      <c r="J114" s="36">
        <v>304</v>
      </c>
      <c r="K114" s="36">
        <v>4663.2299999999996</v>
      </c>
      <c r="L114" s="36">
        <v>5254.23</v>
      </c>
      <c r="M114" s="36">
        <v>4745.7700000000004</v>
      </c>
      <c r="N114" s="31" t="s">
        <v>594</v>
      </c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</row>
    <row r="115" spans="1:99" s="33" customFormat="1" ht="12" x14ac:dyDescent="0.2">
      <c r="A115" s="26">
        <f t="shared" si="1"/>
        <v>112</v>
      </c>
      <c r="B115" s="34" t="s">
        <v>152</v>
      </c>
      <c r="C115" s="34" t="s">
        <v>49</v>
      </c>
      <c r="D115" s="34" t="s">
        <v>591</v>
      </c>
      <c r="E115" s="34" t="s">
        <v>53</v>
      </c>
      <c r="F115" s="35">
        <v>10000</v>
      </c>
      <c r="G115" s="35">
        <v>10000</v>
      </c>
      <c r="H115" s="36">
        <v>287</v>
      </c>
      <c r="I115" s="36">
        <v>0</v>
      </c>
      <c r="J115" s="36">
        <v>304</v>
      </c>
      <c r="K115" s="36">
        <v>21.25</v>
      </c>
      <c r="L115" s="36">
        <v>612.25</v>
      </c>
      <c r="M115" s="36">
        <v>9387.75</v>
      </c>
      <c r="N115" s="31" t="s">
        <v>593</v>
      </c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</row>
    <row r="116" spans="1:99" s="33" customFormat="1" ht="12" x14ac:dyDescent="0.2">
      <c r="A116" s="26">
        <f t="shared" si="1"/>
        <v>113</v>
      </c>
      <c r="B116" s="34" t="s">
        <v>153</v>
      </c>
      <c r="C116" s="34" t="s">
        <v>49</v>
      </c>
      <c r="D116" s="34" t="s">
        <v>588</v>
      </c>
      <c r="E116" s="34" t="s">
        <v>10</v>
      </c>
      <c r="F116" s="35">
        <v>10000</v>
      </c>
      <c r="G116" s="35">
        <v>10000</v>
      </c>
      <c r="H116" s="36">
        <v>287</v>
      </c>
      <c r="I116" s="36">
        <v>0</v>
      </c>
      <c r="J116" s="36">
        <v>304</v>
      </c>
      <c r="K116" s="36">
        <v>21.25</v>
      </c>
      <c r="L116" s="36">
        <v>612.25</v>
      </c>
      <c r="M116" s="36">
        <v>9387.75</v>
      </c>
      <c r="N116" s="31" t="s">
        <v>593</v>
      </c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</row>
    <row r="117" spans="1:99" s="33" customFormat="1" ht="12" x14ac:dyDescent="0.2">
      <c r="A117" s="26">
        <f t="shared" si="1"/>
        <v>114</v>
      </c>
      <c r="B117" s="34" t="s">
        <v>154</v>
      </c>
      <c r="C117" s="34" t="s">
        <v>49</v>
      </c>
      <c r="D117" s="34" t="s">
        <v>591</v>
      </c>
      <c r="E117" s="34" t="s">
        <v>92</v>
      </c>
      <c r="F117" s="35">
        <v>10000</v>
      </c>
      <c r="G117" s="35">
        <v>10000</v>
      </c>
      <c r="H117" s="36">
        <v>287</v>
      </c>
      <c r="I117" s="36">
        <v>0</v>
      </c>
      <c r="J117" s="36">
        <v>304</v>
      </c>
      <c r="K117" s="36">
        <v>3802.73</v>
      </c>
      <c r="L117" s="36">
        <v>4393.7299999999996</v>
      </c>
      <c r="M117" s="36">
        <v>5606.27</v>
      </c>
      <c r="N117" s="31" t="s">
        <v>594</v>
      </c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</row>
    <row r="118" spans="1:99" s="33" customFormat="1" ht="12" x14ac:dyDescent="0.2">
      <c r="A118" s="26">
        <f t="shared" si="1"/>
        <v>115</v>
      </c>
      <c r="B118" s="34" t="s">
        <v>155</v>
      </c>
      <c r="C118" s="34" t="s">
        <v>49</v>
      </c>
      <c r="D118" s="34" t="s">
        <v>591</v>
      </c>
      <c r="E118" s="34" t="s">
        <v>92</v>
      </c>
      <c r="F118" s="35">
        <v>10000</v>
      </c>
      <c r="G118" s="35">
        <v>10000</v>
      </c>
      <c r="H118" s="36">
        <v>287</v>
      </c>
      <c r="I118" s="36">
        <v>0</v>
      </c>
      <c r="J118" s="36">
        <v>304</v>
      </c>
      <c r="K118" s="36">
        <v>21.25</v>
      </c>
      <c r="L118" s="36">
        <v>612.25</v>
      </c>
      <c r="M118" s="43">
        <v>9387.75</v>
      </c>
      <c r="N118" s="31" t="s">
        <v>594</v>
      </c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</row>
    <row r="119" spans="1:99" s="33" customFormat="1" ht="12" x14ac:dyDescent="0.2">
      <c r="A119" s="26">
        <f t="shared" si="1"/>
        <v>116</v>
      </c>
      <c r="B119" s="34" t="s">
        <v>156</v>
      </c>
      <c r="C119" s="34" t="s">
        <v>49</v>
      </c>
      <c r="D119" s="34" t="s">
        <v>591</v>
      </c>
      <c r="E119" s="34" t="s">
        <v>53</v>
      </c>
      <c r="F119" s="35">
        <v>10000</v>
      </c>
      <c r="G119" s="35">
        <v>10000</v>
      </c>
      <c r="H119" s="36">
        <v>287</v>
      </c>
      <c r="I119" s="36">
        <v>0</v>
      </c>
      <c r="J119" s="36">
        <v>304</v>
      </c>
      <c r="K119" s="36">
        <v>21.25</v>
      </c>
      <c r="L119" s="36">
        <v>612.25</v>
      </c>
      <c r="M119" s="36">
        <v>9387.75</v>
      </c>
      <c r="N119" s="31" t="s">
        <v>593</v>
      </c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</row>
    <row r="120" spans="1:99" s="33" customFormat="1" ht="12" x14ac:dyDescent="0.2">
      <c r="A120" s="26">
        <f t="shared" si="1"/>
        <v>117</v>
      </c>
      <c r="B120" s="34" t="s">
        <v>157</v>
      </c>
      <c r="C120" s="34" t="s">
        <v>49</v>
      </c>
      <c r="D120" s="34" t="s">
        <v>588</v>
      </c>
      <c r="E120" s="34" t="s">
        <v>10</v>
      </c>
      <c r="F120" s="35">
        <v>15000</v>
      </c>
      <c r="G120" s="35">
        <v>15000</v>
      </c>
      <c r="H120" s="36">
        <v>430.5</v>
      </c>
      <c r="I120" s="36">
        <v>0</v>
      </c>
      <c r="J120" s="36">
        <v>456</v>
      </c>
      <c r="K120" s="36">
        <v>1598.7</v>
      </c>
      <c r="L120" s="36">
        <v>2485.1999999999998</v>
      </c>
      <c r="M120" s="36">
        <v>12514.8</v>
      </c>
      <c r="N120" s="31" t="s">
        <v>593</v>
      </c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</row>
    <row r="121" spans="1:99" s="33" customFormat="1" ht="12" x14ac:dyDescent="0.2">
      <c r="A121" s="26">
        <f t="shared" si="1"/>
        <v>118</v>
      </c>
      <c r="B121" s="34" t="s">
        <v>158</v>
      </c>
      <c r="C121" s="34" t="s">
        <v>49</v>
      </c>
      <c r="D121" s="34" t="s">
        <v>591</v>
      </c>
      <c r="E121" s="34" t="s">
        <v>92</v>
      </c>
      <c r="F121" s="35">
        <v>10000</v>
      </c>
      <c r="G121" s="35">
        <v>10000</v>
      </c>
      <c r="H121" s="36">
        <v>287</v>
      </c>
      <c r="I121" s="36">
        <v>0</v>
      </c>
      <c r="J121" s="36">
        <v>304</v>
      </c>
      <c r="K121" s="36">
        <v>21.25</v>
      </c>
      <c r="L121" s="36">
        <v>612.25</v>
      </c>
      <c r="M121" s="36">
        <v>9387.75</v>
      </c>
      <c r="N121" s="31" t="s">
        <v>594</v>
      </c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</row>
    <row r="122" spans="1:99" s="33" customFormat="1" ht="12" x14ac:dyDescent="0.2">
      <c r="A122" s="26">
        <f t="shared" si="1"/>
        <v>119</v>
      </c>
      <c r="B122" s="34" t="s">
        <v>159</v>
      </c>
      <c r="C122" s="34" t="s">
        <v>49</v>
      </c>
      <c r="D122" s="34" t="s">
        <v>591</v>
      </c>
      <c r="E122" s="34" t="s">
        <v>53</v>
      </c>
      <c r="F122" s="35">
        <v>10000</v>
      </c>
      <c r="G122" s="35">
        <v>10000</v>
      </c>
      <c r="H122" s="36">
        <v>287</v>
      </c>
      <c r="I122" s="36">
        <v>0</v>
      </c>
      <c r="J122" s="36">
        <v>304</v>
      </c>
      <c r="K122" s="36">
        <v>1596.96</v>
      </c>
      <c r="L122" s="36">
        <v>2187.96</v>
      </c>
      <c r="M122" s="36">
        <v>7812.04</v>
      </c>
      <c r="N122" s="31" t="s">
        <v>593</v>
      </c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</row>
    <row r="123" spans="1:99" s="33" customFormat="1" ht="12" x14ac:dyDescent="0.2">
      <c r="A123" s="26">
        <f t="shared" si="1"/>
        <v>120</v>
      </c>
      <c r="B123" s="34" t="s">
        <v>160</v>
      </c>
      <c r="C123" s="34" t="s">
        <v>49</v>
      </c>
      <c r="D123" s="34" t="s">
        <v>591</v>
      </c>
      <c r="E123" s="34" t="s">
        <v>92</v>
      </c>
      <c r="F123" s="35">
        <v>10000</v>
      </c>
      <c r="G123" s="35">
        <v>10000</v>
      </c>
      <c r="H123" s="36">
        <v>287</v>
      </c>
      <c r="I123" s="36">
        <v>0</v>
      </c>
      <c r="J123" s="36">
        <v>304</v>
      </c>
      <c r="K123" s="36">
        <v>21.25</v>
      </c>
      <c r="L123" s="36">
        <v>612.25</v>
      </c>
      <c r="M123" s="36">
        <v>9387.75</v>
      </c>
      <c r="N123" s="31" t="s">
        <v>593</v>
      </c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</row>
    <row r="124" spans="1:99" s="33" customFormat="1" ht="12" x14ac:dyDescent="0.2">
      <c r="A124" s="26">
        <f t="shared" si="1"/>
        <v>121</v>
      </c>
      <c r="B124" s="34" t="s">
        <v>161</v>
      </c>
      <c r="C124" s="34" t="s">
        <v>49</v>
      </c>
      <c r="D124" s="34" t="s">
        <v>591</v>
      </c>
      <c r="E124" s="34" t="s">
        <v>53</v>
      </c>
      <c r="F124" s="35">
        <v>10000</v>
      </c>
      <c r="G124" s="35">
        <v>10000</v>
      </c>
      <c r="H124" s="36">
        <v>287</v>
      </c>
      <c r="I124" s="36">
        <v>0</v>
      </c>
      <c r="J124" s="36">
        <v>304</v>
      </c>
      <c r="K124" s="36">
        <v>2856.99</v>
      </c>
      <c r="L124" s="36">
        <v>3447.99</v>
      </c>
      <c r="M124" s="36">
        <v>6552.01</v>
      </c>
      <c r="N124" s="31" t="s">
        <v>594</v>
      </c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</row>
    <row r="125" spans="1:99" s="33" customFormat="1" ht="12" x14ac:dyDescent="0.2">
      <c r="A125" s="26">
        <f t="shared" si="1"/>
        <v>122</v>
      </c>
      <c r="B125" s="34" t="s">
        <v>162</v>
      </c>
      <c r="C125" s="34" t="s">
        <v>49</v>
      </c>
      <c r="D125" s="34" t="s">
        <v>591</v>
      </c>
      <c r="E125" s="34" t="s">
        <v>92</v>
      </c>
      <c r="F125" s="35">
        <v>10000</v>
      </c>
      <c r="G125" s="35">
        <v>10000</v>
      </c>
      <c r="H125" s="36">
        <v>287</v>
      </c>
      <c r="I125" s="36">
        <v>0</v>
      </c>
      <c r="J125" s="36">
        <v>304</v>
      </c>
      <c r="K125" s="36">
        <v>21.25</v>
      </c>
      <c r="L125" s="36">
        <v>612.25</v>
      </c>
      <c r="M125" s="36">
        <v>9387.75</v>
      </c>
      <c r="N125" s="31" t="s">
        <v>594</v>
      </c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</row>
    <row r="126" spans="1:99" s="33" customFormat="1" ht="12" x14ac:dyDescent="0.2">
      <c r="A126" s="26">
        <f t="shared" si="1"/>
        <v>123</v>
      </c>
      <c r="B126" s="34" t="s">
        <v>163</v>
      </c>
      <c r="C126" s="34" t="s">
        <v>49</v>
      </c>
      <c r="D126" s="34" t="s">
        <v>591</v>
      </c>
      <c r="E126" s="34" t="s">
        <v>92</v>
      </c>
      <c r="F126" s="35">
        <v>10000</v>
      </c>
      <c r="G126" s="35">
        <v>10000</v>
      </c>
      <c r="H126" s="36">
        <v>287</v>
      </c>
      <c r="I126" s="36">
        <v>0</v>
      </c>
      <c r="J126" s="36">
        <v>304</v>
      </c>
      <c r="K126" s="36">
        <v>21.25</v>
      </c>
      <c r="L126" s="36">
        <v>612.25</v>
      </c>
      <c r="M126" s="36">
        <v>9387.75</v>
      </c>
      <c r="N126" s="31" t="s">
        <v>594</v>
      </c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</row>
    <row r="127" spans="1:99" s="33" customFormat="1" ht="12" x14ac:dyDescent="0.2">
      <c r="A127" s="26">
        <f t="shared" si="1"/>
        <v>124</v>
      </c>
      <c r="B127" s="34" t="s">
        <v>164</v>
      </c>
      <c r="C127" s="34" t="s">
        <v>49</v>
      </c>
      <c r="D127" s="34" t="s">
        <v>591</v>
      </c>
      <c r="E127" s="34" t="s">
        <v>92</v>
      </c>
      <c r="F127" s="35">
        <v>10000</v>
      </c>
      <c r="G127" s="35">
        <v>10000</v>
      </c>
      <c r="H127" s="36">
        <v>287</v>
      </c>
      <c r="I127" s="36">
        <v>0</v>
      </c>
      <c r="J127" s="36">
        <v>304</v>
      </c>
      <c r="K127" s="36">
        <v>21.25</v>
      </c>
      <c r="L127" s="36">
        <v>612.25</v>
      </c>
      <c r="M127" s="36">
        <v>9387.75</v>
      </c>
      <c r="N127" s="31" t="s">
        <v>594</v>
      </c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</row>
    <row r="128" spans="1:99" s="33" customFormat="1" ht="12" x14ac:dyDescent="0.2">
      <c r="A128" s="26">
        <f t="shared" si="1"/>
        <v>125</v>
      </c>
      <c r="B128" s="34" t="s">
        <v>167</v>
      </c>
      <c r="C128" s="34" t="s">
        <v>49</v>
      </c>
      <c r="D128" s="34" t="s">
        <v>591</v>
      </c>
      <c r="E128" s="34" t="s">
        <v>92</v>
      </c>
      <c r="F128" s="35">
        <v>10000</v>
      </c>
      <c r="G128" s="35">
        <v>10000</v>
      </c>
      <c r="H128" s="36">
        <v>287</v>
      </c>
      <c r="I128" s="36">
        <v>0</v>
      </c>
      <c r="J128" s="36">
        <v>304</v>
      </c>
      <c r="K128" s="36">
        <v>21.25</v>
      </c>
      <c r="L128" s="36">
        <v>612.25</v>
      </c>
      <c r="M128" s="36">
        <v>9387.75</v>
      </c>
      <c r="N128" s="31" t="s">
        <v>594</v>
      </c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</row>
    <row r="129" spans="1:99" s="33" customFormat="1" ht="12" x14ac:dyDescent="0.2">
      <c r="A129" s="26">
        <f t="shared" si="1"/>
        <v>126</v>
      </c>
      <c r="B129" s="34" t="s">
        <v>169</v>
      </c>
      <c r="C129" s="34" t="s">
        <v>49</v>
      </c>
      <c r="D129" s="34" t="s">
        <v>591</v>
      </c>
      <c r="E129" s="34" t="s">
        <v>53</v>
      </c>
      <c r="F129" s="35">
        <v>10000</v>
      </c>
      <c r="G129" s="35">
        <v>10000</v>
      </c>
      <c r="H129" s="36">
        <v>287</v>
      </c>
      <c r="I129" s="36">
        <v>0</v>
      </c>
      <c r="J129" s="36">
        <v>304</v>
      </c>
      <c r="K129" s="36">
        <v>521.25</v>
      </c>
      <c r="L129" s="36">
        <v>1112.25</v>
      </c>
      <c r="M129" s="36">
        <v>8887.75</v>
      </c>
      <c r="N129" s="31" t="s">
        <v>593</v>
      </c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</row>
    <row r="130" spans="1:99" s="33" customFormat="1" ht="12" x14ac:dyDescent="0.2">
      <c r="A130" s="26">
        <f t="shared" si="1"/>
        <v>127</v>
      </c>
      <c r="B130" s="34" t="s">
        <v>170</v>
      </c>
      <c r="C130" s="34" t="s">
        <v>49</v>
      </c>
      <c r="D130" s="34" t="s">
        <v>591</v>
      </c>
      <c r="E130" s="34" t="s">
        <v>92</v>
      </c>
      <c r="F130" s="35">
        <v>10000</v>
      </c>
      <c r="G130" s="35">
        <v>10000</v>
      </c>
      <c r="H130" s="36">
        <v>287</v>
      </c>
      <c r="I130" s="36">
        <v>0</v>
      </c>
      <c r="J130" s="36">
        <v>304</v>
      </c>
      <c r="K130" s="36">
        <v>21.25</v>
      </c>
      <c r="L130" s="36">
        <v>612.25</v>
      </c>
      <c r="M130" s="36">
        <v>9387.75</v>
      </c>
      <c r="N130" s="31" t="s">
        <v>594</v>
      </c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</row>
    <row r="131" spans="1:99" s="33" customFormat="1" ht="12" x14ac:dyDescent="0.2">
      <c r="A131" s="26">
        <f t="shared" si="1"/>
        <v>128</v>
      </c>
      <c r="B131" s="34" t="s">
        <v>172</v>
      </c>
      <c r="C131" s="34" t="s">
        <v>49</v>
      </c>
      <c r="D131" s="34" t="s">
        <v>591</v>
      </c>
      <c r="E131" s="34" t="s">
        <v>92</v>
      </c>
      <c r="F131" s="35">
        <v>11000</v>
      </c>
      <c r="G131" s="35">
        <v>11000</v>
      </c>
      <c r="H131" s="36">
        <v>315.7</v>
      </c>
      <c r="I131" s="36">
        <v>0</v>
      </c>
      <c r="J131" s="36">
        <v>334.4</v>
      </c>
      <c r="K131" s="36">
        <v>21.25</v>
      </c>
      <c r="L131" s="36">
        <v>671.35</v>
      </c>
      <c r="M131" s="36">
        <v>10328.65</v>
      </c>
      <c r="N131" s="31" t="s">
        <v>594</v>
      </c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</row>
    <row r="132" spans="1:99" s="33" customFormat="1" ht="12" x14ac:dyDescent="0.2">
      <c r="A132" s="26">
        <f t="shared" si="1"/>
        <v>129</v>
      </c>
      <c r="B132" s="34" t="s">
        <v>173</v>
      </c>
      <c r="C132" s="34" t="s">
        <v>49</v>
      </c>
      <c r="D132" s="34" t="s">
        <v>591</v>
      </c>
      <c r="E132" s="34" t="s">
        <v>92</v>
      </c>
      <c r="F132" s="35">
        <v>11000</v>
      </c>
      <c r="G132" s="35">
        <v>11000</v>
      </c>
      <c r="H132" s="36">
        <v>315.7</v>
      </c>
      <c r="I132" s="36">
        <v>0</v>
      </c>
      <c r="J132" s="36">
        <v>334.4</v>
      </c>
      <c r="K132" s="36">
        <v>21.25</v>
      </c>
      <c r="L132" s="36">
        <v>671.35</v>
      </c>
      <c r="M132" s="36">
        <v>10328.65</v>
      </c>
      <c r="N132" s="31" t="s">
        <v>594</v>
      </c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</row>
    <row r="133" spans="1:99" s="33" customFormat="1" ht="12" x14ac:dyDescent="0.2">
      <c r="A133" s="26">
        <f t="shared" si="1"/>
        <v>130</v>
      </c>
      <c r="B133" s="34" t="s">
        <v>174</v>
      </c>
      <c r="C133" s="34" t="s">
        <v>49</v>
      </c>
      <c r="D133" s="34" t="s">
        <v>591</v>
      </c>
      <c r="E133" s="34" t="s">
        <v>77</v>
      </c>
      <c r="F133" s="35">
        <v>10000</v>
      </c>
      <c r="G133" s="35">
        <v>10000</v>
      </c>
      <c r="H133" s="36">
        <v>287</v>
      </c>
      <c r="I133" s="36">
        <v>0</v>
      </c>
      <c r="J133" s="36">
        <v>304</v>
      </c>
      <c r="K133" s="36">
        <v>21.25</v>
      </c>
      <c r="L133" s="36">
        <v>612.25</v>
      </c>
      <c r="M133" s="36">
        <v>9387.75</v>
      </c>
      <c r="N133" s="31" t="s">
        <v>594</v>
      </c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</row>
    <row r="134" spans="1:99" s="33" customFormat="1" ht="12" x14ac:dyDescent="0.2">
      <c r="A134" s="26">
        <f t="shared" si="1"/>
        <v>131</v>
      </c>
      <c r="B134" s="34" t="s">
        <v>175</v>
      </c>
      <c r="C134" s="34" t="s">
        <v>49</v>
      </c>
      <c r="D134" s="34" t="s">
        <v>591</v>
      </c>
      <c r="E134" s="34" t="s">
        <v>77</v>
      </c>
      <c r="F134" s="35">
        <v>10000</v>
      </c>
      <c r="G134" s="35">
        <v>10000</v>
      </c>
      <c r="H134" s="36">
        <v>287</v>
      </c>
      <c r="I134" s="36">
        <v>0</v>
      </c>
      <c r="J134" s="36">
        <v>304</v>
      </c>
      <c r="K134" s="36">
        <v>21.25</v>
      </c>
      <c r="L134" s="36">
        <v>612.25</v>
      </c>
      <c r="M134" s="36">
        <v>9387.75</v>
      </c>
      <c r="N134" s="31" t="s">
        <v>594</v>
      </c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</row>
    <row r="135" spans="1:99" s="33" customFormat="1" ht="12" x14ac:dyDescent="0.2">
      <c r="A135" s="26">
        <f t="shared" si="1"/>
        <v>132</v>
      </c>
      <c r="B135" s="34" t="s">
        <v>176</v>
      </c>
      <c r="C135" s="34" t="s">
        <v>49</v>
      </c>
      <c r="D135" s="34" t="s">
        <v>591</v>
      </c>
      <c r="E135" s="34" t="s">
        <v>92</v>
      </c>
      <c r="F135" s="35">
        <v>10000</v>
      </c>
      <c r="G135" s="35">
        <v>10000</v>
      </c>
      <c r="H135" s="36">
        <v>287</v>
      </c>
      <c r="I135" s="36">
        <v>0</v>
      </c>
      <c r="J135" s="36">
        <v>304</v>
      </c>
      <c r="K135" s="36">
        <v>21.25</v>
      </c>
      <c r="L135" s="36">
        <v>612.25</v>
      </c>
      <c r="M135" s="36">
        <v>9387.75</v>
      </c>
      <c r="N135" s="31" t="s">
        <v>594</v>
      </c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</row>
    <row r="136" spans="1:99" s="33" customFormat="1" ht="12" x14ac:dyDescent="0.2">
      <c r="A136" s="26">
        <f t="shared" si="1"/>
        <v>133</v>
      </c>
      <c r="B136" s="34" t="s">
        <v>177</v>
      </c>
      <c r="C136" s="34" t="s">
        <v>49</v>
      </c>
      <c r="D136" s="34" t="s">
        <v>591</v>
      </c>
      <c r="E136" s="34" t="s">
        <v>53</v>
      </c>
      <c r="F136" s="35">
        <v>10000</v>
      </c>
      <c r="G136" s="35">
        <v>10000</v>
      </c>
      <c r="H136" s="36">
        <v>287</v>
      </c>
      <c r="I136" s="36">
        <v>0</v>
      </c>
      <c r="J136" s="36">
        <v>304</v>
      </c>
      <c r="K136" s="36">
        <v>1596.96</v>
      </c>
      <c r="L136" s="36">
        <v>2187.96</v>
      </c>
      <c r="M136" s="36">
        <v>7812.04</v>
      </c>
      <c r="N136" s="31" t="s">
        <v>593</v>
      </c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</row>
    <row r="137" spans="1:99" s="33" customFormat="1" ht="12" x14ac:dyDescent="0.2">
      <c r="A137" s="26">
        <f t="shared" si="1"/>
        <v>134</v>
      </c>
      <c r="B137" s="34" t="s">
        <v>178</v>
      </c>
      <c r="C137" s="34" t="s">
        <v>49</v>
      </c>
      <c r="D137" s="34" t="s">
        <v>591</v>
      </c>
      <c r="E137" s="34" t="s">
        <v>77</v>
      </c>
      <c r="F137" s="35">
        <v>16500</v>
      </c>
      <c r="G137" s="35">
        <v>16500</v>
      </c>
      <c r="H137" s="36">
        <v>473.55</v>
      </c>
      <c r="I137" s="36">
        <v>0</v>
      </c>
      <c r="J137" s="36">
        <v>501.6</v>
      </c>
      <c r="K137" s="36">
        <v>141.25</v>
      </c>
      <c r="L137" s="36">
        <v>1116.4000000000001</v>
      </c>
      <c r="M137" s="36">
        <v>15383.6</v>
      </c>
      <c r="N137" s="31" t="s">
        <v>594</v>
      </c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</row>
    <row r="138" spans="1:99" s="33" customFormat="1" ht="12" x14ac:dyDescent="0.2">
      <c r="A138" s="26">
        <f t="shared" si="1"/>
        <v>135</v>
      </c>
      <c r="B138" s="34" t="s">
        <v>179</v>
      </c>
      <c r="C138" s="34" t="s">
        <v>49</v>
      </c>
      <c r="D138" s="34" t="s">
        <v>591</v>
      </c>
      <c r="E138" s="34" t="s">
        <v>53</v>
      </c>
      <c r="F138" s="35">
        <v>10000</v>
      </c>
      <c r="G138" s="35">
        <v>10000</v>
      </c>
      <c r="H138" s="36">
        <v>287</v>
      </c>
      <c r="I138" s="36">
        <v>0</v>
      </c>
      <c r="J138" s="36">
        <v>304</v>
      </c>
      <c r="K138" s="36">
        <v>21.25</v>
      </c>
      <c r="L138" s="36">
        <v>612.25</v>
      </c>
      <c r="M138" s="36">
        <v>9387.75</v>
      </c>
      <c r="N138" s="31" t="s">
        <v>593</v>
      </c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</row>
    <row r="139" spans="1:99" s="33" customFormat="1" ht="12" x14ac:dyDescent="0.2">
      <c r="A139" s="26">
        <f t="shared" si="1"/>
        <v>136</v>
      </c>
      <c r="B139" s="34" t="s">
        <v>180</v>
      </c>
      <c r="C139" s="34" t="s">
        <v>49</v>
      </c>
      <c r="D139" s="34" t="s">
        <v>591</v>
      </c>
      <c r="E139" s="34" t="s">
        <v>53</v>
      </c>
      <c r="F139" s="35">
        <v>10000</v>
      </c>
      <c r="G139" s="35">
        <v>10000</v>
      </c>
      <c r="H139" s="36">
        <v>287</v>
      </c>
      <c r="I139" s="36">
        <v>0</v>
      </c>
      <c r="J139" s="36">
        <v>304</v>
      </c>
      <c r="K139" s="36">
        <v>1921.57</v>
      </c>
      <c r="L139" s="36">
        <v>2512.5700000000002</v>
      </c>
      <c r="M139" s="36">
        <v>7487.43</v>
      </c>
      <c r="N139" s="45" t="s">
        <v>593</v>
      </c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</row>
    <row r="140" spans="1:99" s="33" customFormat="1" ht="12" x14ac:dyDescent="0.2">
      <c r="A140" s="26">
        <f t="shared" si="1"/>
        <v>137</v>
      </c>
      <c r="B140" s="34" t="s">
        <v>181</v>
      </c>
      <c r="C140" s="34" t="s">
        <v>49</v>
      </c>
      <c r="D140" s="34" t="s">
        <v>591</v>
      </c>
      <c r="E140" s="34" t="s">
        <v>92</v>
      </c>
      <c r="F140" s="35">
        <v>10000</v>
      </c>
      <c r="G140" s="35">
        <v>10000</v>
      </c>
      <c r="H140" s="36">
        <v>287</v>
      </c>
      <c r="I140" s="36">
        <v>0</v>
      </c>
      <c r="J140" s="36">
        <v>304</v>
      </c>
      <c r="K140" s="36">
        <v>17.77</v>
      </c>
      <c r="L140" s="36">
        <v>608.77</v>
      </c>
      <c r="M140" s="36">
        <v>9391.23</v>
      </c>
      <c r="N140" s="45" t="s">
        <v>594</v>
      </c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</row>
    <row r="141" spans="1:99" s="33" customFormat="1" ht="12" x14ac:dyDescent="0.2">
      <c r="A141" s="26">
        <f t="shared" ref="A141:A204" si="2">+A140+1</f>
        <v>138</v>
      </c>
      <c r="B141" s="34" t="s">
        <v>182</v>
      </c>
      <c r="C141" s="34" t="s">
        <v>49</v>
      </c>
      <c r="D141" s="34" t="s">
        <v>591</v>
      </c>
      <c r="E141" s="34" t="s">
        <v>92</v>
      </c>
      <c r="F141" s="35">
        <v>10000</v>
      </c>
      <c r="G141" s="35">
        <v>10000</v>
      </c>
      <c r="H141" s="36">
        <v>287</v>
      </c>
      <c r="I141" s="36">
        <v>0</v>
      </c>
      <c r="J141" s="36">
        <v>304</v>
      </c>
      <c r="K141" s="36">
        <v>21.25</v>
      </c>
      <c r="L141" s="36">
        <v>612.25</v>
      </c>
      <c r="M141" s="36">
        <v>9387.75</v>
      </c>
      <c r="N141" s="45" t="s">
        <v>594</v>
      </c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</row>
    <row r="142" spans="1:99" s="33" customFormat="1" ht="12" x14ac:dyDescent="0.2">
      <c r="A142" s="26">
        <f t="shared" si="2"/>
        <v>139</v>
      </c>
      <c r="B142" s="34" t="s">
        <v>183</v>
      </c>
      <c r="C142" s="34" t="s">
        <v>49</v>
      </c>
      <c r="D142" s="34" t="s">
        <v>591</v>
      </c>
      <c r="E142" s="34" t="s">
        <v>92</v>
      </c>
      <c r="F142" s="35">
        <v>10000</v>
      </c>
      <c r="G142" s="35">
        <v>10000</v>
      </c>
      <c r="H142" s="36">
        <v>287</v>
      </c>
      <c r="I142" s="36">
        <v>0</v>
      </c>
      <c r="J142" s="36">
        <v>304</v>
      </c>
      <c r="K142" s="36">
        <v>1632.11</v>
      </c>
      <c r="L142" s="36">
        <v>2223.11</v>
      </c>
      <c r="M142" s="36">
        <v>7776.89</v>
      </c>
      <c r="N142" s="31" t="s">
        <v>594</v>
      </c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</row>
    <row r="143" spans="1:99" s="33" customFormat="1" ht="12" x14ac:dyDescent="0.2">
      <c r="A143" s="26">
        <f t="shared" si="2"/>
        <v>140</v>
      </c>
      <c r="B143" s="34" t="s">
        <v>184</v>
      </c>
      <c r="C143" s="34" t="s">
        <v>49</v>
      </c>
      <c r="D143" s="34" t="s">
        <v>591</v>
      </c>
      <c r="E143" s="34" t="s">
        <v>92</v>
      </c>
      <c r="F143" s="35">
        <v>10000</v>
      </c>
      <c r="G143" s="35">
        <v>10000</v>
      </c>
      <c r="H143" s="36">
        <v>287</v>
      </c>
      <c r="I143" s="36">
        <v>0</v>
      </c>
      <c r="J143" s="36">
        <v>304</v>
      </c>
      <c r="K143" s="36">
        <v>651.25</v>
      </c>
      <c r="L143" s="36">
        <v>1242.25</v>
      </c>
      <c r="M143" s="36">
        <v>8757.75</v>
      </c>
      <c r="N143" s="31" t="s">
        <v>594</v>
      </c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</row>
    <row r="144" spans="1:99" s="33" customFormat="1" ht="12" x14ac:dyDescent="0.2">
      <c r="A144" s="26">
        <f t="shared" si="2"/>
        <v>141</v>
      </c>
      <c r="B144" s="34" t="s">
        <v>185</v>
      </c>
      <c r="C144" s="34" t="s">
        <v>49</v>
      </c>
      <c r="D144" s="34" t="s">
        <v>591</v>
      </c>
      <c r="E144" s="34" t="s">
        <v>92</v>
      </c>
      <c r="F144" s="35">
        <v>10000</v>
      </c>
      <c r="G144" s="35">
        <v>10000</v>
      </c>
      <c r="H144" s="36">
        <v>287</v>
      </c>
      <c r="I144" s="36">
        <v>0</v>
      </c>
      <c r="J144" s="36">
        <v>304</v>
      </c>
      <c r="K144" s="36">
        <v>21.25</v>
      </c>
      <c r="L144" s="36">
        <v>612.25</v>
      </c>
      <c r="M144" s="36">
        <v>9387.75</v>
      </c>
      <c r="N144" s="31" t="s">
        <v>594</v>
      </c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</row>
    <row r="145" spans="1:99" s="33" customFormat="1" ht="12" x14ac:dyDescent="0.2">
      <c r="A145" s="26">
        <f t="shared" si="2"/>
        <v>142</v>
      </c>
      <c r="B145" s="34" t="s">
        <v>186</v>
      </c>
      <c r="C145" s="34" t="s">
        <v>49</v>
      </c>
      <c r="D145" s="34" t="s">
        <v>591</v>
      </c>
      <c r="E145" s="34" t="s">
        <v>92</v>
      </c>
      <c r="F145" s="35">
        <v>10000</v>
      </c>
      <c r="G145" s="35">
        <v>10000</v>
      </c>
      <c r="H145" s="36">
        <v>287</v>
      </c>
      <c r="I145" s="36">
        <v>0</v>
      </c>
      <c r="J145" s="36">
        <v>304</v>
      </c>
      <c r="K145" s="36">
        <v>21.25</v>
      </c>
      <c r="L145" s="36">
        <v>612.25</v>
      </c>
      <c r="M145" s="36">
        <v>9387.75</v>
      </c>
      <c r="N145" s="31" t="s">
        <v>593</v>
      </c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</row>
    <row r="146" spans="1:99" s="33" customFormat="1" ht="12" x14ac:dyDescent="0.2">
      <c r="A146" s="26">
        <f t="shared" si="2"/>
        <v>143</v>
      </c>
      <c r="B146" s="34" t="s">
        <v>187</v>
      </c>
      <c r="C146" s="34" t="s">
        <v>49</v>
      </c>
      <c r="D146" s="34" t="s">
        <v>591</v>
      </c>
      <c r="E146" s="34" t="s">
        <v>92</v>
      </c>
      <c r="F146" s="35">
        <v>10000</v>
      </c>
      <c r="G146" s="35">
        <v>10000</v>
      </c>
      <c r="H146" s="36">
        <v>287</v>
      </c>
      <c r="I146" s="36">
        <v>0</v>
      </c>
      <c r="J146" s="36">
        <v>304</v>
      </c>
      <c r="K146" s="36">
        <v>0</v>
      </c>
      <c r="L146" s="36">
        <v>591</v>
      </c>
      <c r="M146" s="36">
        <v>9409</v>
      </c>
      <c r="N146" s="31" t="s">
        <v>594</v>
      </c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</row>
    <row r="147" spans="1:99" s="33" customFormat="1" ht="12" x14ac:dyDescent="0.2">
      <c r="A147" s="26">
        <f t="shared" si="2"/>
        <v>144</v>
      </c>
      <c r="B147" s="34" t="s">
        <v>188</v>
      </c>
      <c r="C147" s="34" t="s">
        <v>49</v>
      </c>
      <c r="D147" s="34" t="s">
        <v>591</v>
      </c>
      <c r="E147" s="34" t="s">
        <v>53</v>
      </c>
      <c r="F147" s="35">
        <v>10000</v>
      </c>
      <c r="G147" s="35">
        <v>10000</v>
      </c>
      <c r="H147" s="36">
        <v>287</v>
      </c>
      <c r="I147" s="36">
        <v>0</v>
      </c>
      <c r="J147" s="36">
        <v>304</v>
      </c>
      <c r="K147" s="36">
        <v>1598.7</v>
      </c>
      <c r="L147" s="36">
        <v>2189.6999999999998</v>
      </c>
      <c r="M147" s="43">
        <v>7810.3</v>
      </c>
      <c r="N147" s="31" t="s">
        <v>593</v>
      </c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</row>
    <row r="148" spans="1:99" s="33" customFormat="1" ht="12" x14ac:dyDescent="0.2">
      <c r="A148" s="26">
        <f t="shared" si="2"/>
        <v>145</v>
      </c>
      <c r="B148" s="44" t="s">
        <v>189</v>
      </c>
      <c r="C148" s="44" t="s">
        <v>49</v>
      </c>
      <c r="D148" s="44" t="s">
        <v>591</v>
      </c>
      <c r="E148" s="44" t="s">
        <v>53</v>
      </c>
      <c r="F148" s="48">
        <v>10000</v>
      </c>
      <c r="G148" s="48">
        <v>10000</v>
      </c>
      <c r="H148" s="43">
        <v>287</v>
      </c>
      <c r="I148" s="43">
        <v>0</v>
      </c>
      <c r="J148" s="43">
        <v>304</v>
      </c>
      <c r="K148" s="43">
        <v>8055.04</v>
      </c>
      <c r="L148" s="43">
        <f>+K148+J148+H148</f>
        <v>8646.0400000000009</v>
      </c>
      <c r="M148" s="43">
        <f>+F148-L148</f>
        <v>1353.9599999999991</v>
      </c>
      <c r="N148" s="45" t="s">
        <v>594</v>
      </c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</row>
    <row r="149" spans="1:99" s="33" customFormat="1" ht="12" x14ac:dyDescent="0.2">
      <c r="A149" s="26">
        <f t="shared" si="2"/>
        <v>146</v>
      </c>
      <c r="B149" s="34" t="s">
        <v>190</v>
      </c>
      <c r="C149" s="34" t="s">
        <v>49</v>
      </c>
      <c r="D149" s="34" t="s">
        <v>591</v>
      </c>
      <c r="E149" s="34" t="s">
        <v>53</v>
      </c>
      <c r="F149" s="35">
        <v>10000</v>
      </c>
      <c r="G149" s="35">
        <v>10000</v>
      </c>
      <c r="H149" s="36">
        <v>287</v>
      </c>
      <c r="I149" s="36">
        <v>0</v>
      </c>
      <c r="J149" s="36">
        <v>304</v>
      </c>
      <c r="K149" s="36">
        <v>21.25</v>
      </c>
      <c r="L149" s="36">
        <v>612.25</v>
      </c>
      <c r="M149" s="36">
        <v>9387.75</v>
      </c>
      <c r="N149" s="31" t="s">
        <v>593</v>
      </c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</row>
    <row r="150" spans="1:99" s="33" customFormat="1" ht="12" x14ac:dyDescent="0.2">
      <c r="A150" s="26">
        <f t="shared" si="2"/>
        <v>147</v>
      </c>
      <c r="B150" s="34" t="s">
        <v>191</v>
      </c>
      <c r="C150" s="34" t="s">
        <v>49</v>
      </c>
      <c r="D150" s="34" t="s">
        <v>591</v>
      </c>
      <c r="E150" s="34" t="s">
        <v>77</v>
      </c>
      <c r="F150" s="35">
        <v>20000</v>
      </c>
      <c r="G150" s="35">
        <v>20000</v>
      </c>
      <c r="H150" s="36">
        <v>574</v>
      </c>
      <c r="I150" s="36">
        <v>0</v>
      </c>
      <c r="J150" s="36">
        <v>608</v>
      </c>
      <c r="K150" s="36">
        <v>21.25</v>
      </c>
      <c r="L150" s="36">
        <v>1203.25</v>
      </c>
      <c r="M150" s="36">
        <v>18796.75</v>
      </c>
      <c r="N150" s="31" t="s">
        <v>594</v>
      </c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</row>
    <row r="151" spans="1:99" s="33" customFormat="1" ht="12" x14ac:dyDescent="0.2">
      <c r="A151" s="26">
        <f t="shared" si="2"/>
        <v>148</v>
      </c>
      <c r="B151" s="34" t="s">
        <v>192</v>
      </c>
      <c r="C151" s="34" t="s">
        <v>49</v>
      </c>
      <c r="D151" s="34" t="s">
        <v>591</v>
      </c>
      <c r="E151" s="34" t="s">
        <v>53</v>
      </c>
      <c r="F151" s="35">
        <v>10000</v>
      </c>
      <c r="G151" s="35">
        <v>10000</v>
      </c>
      <c r="H151" s="36">
        <v>287</v>
      </c>
      <c r="I151" s="36">
        <v>0</v>
      </c>
      <c r="J151" s="36">
        <v>304</v>
      </c>
      <c r="K151" s="36">
        <v>21.25</v>
      </c>
      <c r="L151" s="36">
        <v>612.25</v>
      </c>
      <c r="M151" s="36">
        <v>9387.75</v>
      </c>
      <c r="N151" s="31" t="s">
        <v>593</v>
      </c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</row>
    <row r="152" spans="1:99" s="33" customFormat="1" ht="12" x14ac:dyDescent="0.2">
      <c r="A152" s="26">
        <f t="shared" si="2"/>
        <v>149</v>
      </c>
      <c r="B152" s="34" t="s">
        <v>193</v>
      </c>
      <c r="C152" s="34" t="s">
        <v>49</v>
      </c>
      <c r="D152" s="34" t="s">
        <v>588</v>
      </c>
      <c r="E152" s="34" t="s">
        <v>63</v>
      </c>
      <c r="F152" s="35">
        <v>12650</v>
      </c>
      <c r="G152" s="35">
        <v>12650</v>
      </c>
      <c r="H152" s="36">
        <v>363.06</v>
      </c>
      <c r="I152" s="36">
        <v>0</v>
      </c>
      <c r="J152" s="36">
        <v>384.56</v>
      </c>
      <c r="K152" s="36">
        <f>126.5+21.25+2695.41+1500+1577.45</f>
        <v>5920.61</v>
      </c>
      <c r="L152" s="36">
        <f>+K152+J152+H152</f>
        <v>6668.2300000000005</v>
      </c>
      <c r="M152" s="36">
        <f>+F152-L152</f>
        <v>5981.7699999999995</v>
      </c>
      <c r="N152" s="31" t="s">
        <v>593</v>
      </c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</row>
    <row r="153" spans="1:99" s="33" customFormat="1" ht="12" x14ac:dyDescent="0.2">
      <c r="A153" s="26">
        <f t="shared" si="2"/>
        <v>150</v>
      </c>
      <c r="B153" s="34" t="s">
        <v>194</v>
      </c>
      <c r="C153" s="34" t="s">
        <v>49</v>
      </c>
      <c r="D153" s="34" t="s">
        <v>591</v>
      </c>
      <c r="E153" s="34" t="s">
        <v>92</v>
      </c>
      <c r="F153" s="35">
        <v>10000</v>
      </c>
      <c r="G153" s="35">
        <v>10000</v>
      </c>
      <c r="H153" s="36">
        <v>287</v>
      </c>
      <c r="I153" s="36">
        <v>0</v>
      </c>
      <c r="J153" s="36">
        <v>304</v>
      </c>
      <c r="K153" s="36">
        <v>0</v>
      </c>
      <c r="L153" s="36">
        <v>591</v>
      </c>
      <c r="M153" s="36">
        <v>9409</v>
      </c>
      <c r="N153" s="31" t="s">
        <v>594</v>
      </c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</row>
    <row r="154" spans="1:99" s="33" customFormat="1" ht="12" x14ac:dyDescent="0.2">
      <c r="A154" s="26">
        <f t="shared" si="2"/>
        <v>151</v>
      </c>
      <c r="B154" s="34" t="s">
        <v>195</v>
      </c>
      <c r="C154" s="34" t="s">
        <v>49</v>
      </c>
      <c r="D154" s="34" t="s">
        <v>588</v>
      </c>
      <c r="E154" s="34" t="s">
        <v>10</v>
      </c>
      <c r="F154" s="35">
        <v>16458.2</v>
      </c>
      <c r="G154" s="35">
        <v>16458.2</v>
      </c>
      <c r="H154" s="36">
        <v>472.35</v>
      </c>
      <c r="I154" s="36">
        <v>0</v>
      </c>
      <c r="J154" s="36">
        <v>500.33</v>
      </c>
      <c r="K154" s="36">
        <v>5279.89</v>
      </c>
      <c r="L154" s="36">
        <v>6252.57</v>
      </c>
      <c r="M154" s="36">
        <v>10205.629999999999</v>
      </c>
      <c r="N154" s="31" t="s">
        <v>593</v>
      </c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</row>
    <row r="155" spans="1:99" s="33" customFormat="1" ht="12" x14ac:dyDescent="0.2">
      <c r="A155" s="26">
        <f t="shared" si="2"/>
        <v>152</v>
      </c>
      <c r="B155" s="34" t="s">
        <v>196</v>
      </c>
      <c r="C155" s="34" t="s">
        <v>49</v>
      </c>
      <c r="D155" s="34" t="s">
        <v>591</v>
      </c>
      <c r="E155" s="34" t="s">
        <v>53</v>
      </c>
      <c r="F155" s="35">
        <v>10000</v>
      </c>
      <c r="G155" s="35">
        <v>10000</v>
      </c>
      <c r="H155" s="36">
        <v>287</v>
      </c>
      <c r="I155" s="36">
        <v>0</v>
      </c>
      <c r="J155" s="36">
        <v>304</v>
      </c>
      <c r="K155" s="36">
        <v>3158.73</v>
      </c>
      <c r="L155" s="36">
        <v>3749.73</v>
      </c>
      <c r="M155" s="36">
        <v>6250.27</v>
      </c>
      <c r="N155" s="31" t="s">
        <v>593</v>
      </c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</row>
    <row r="156" spans="1:99" s="33" customFormat="1" ht="12" x14ac:dyDescent="0.2">
      <c r="A156" s="26">
        <f t="shared" si="2"/>
        <v>153</v>
      </c>
      <c r="B156" s="34" t="s">
        <v>197</v>
      </c>
      <c r="C156" s="34" t="s">
        <v>49</v>
      </c>
      <c r="D156" s="34" t="s">
        <v>591</v>
      </c>
      <c r="E156" s="34" t="s">
        <v>53</v>
      </c>
      <c r="F156" s="35">
        <v>10000</v>
      </c>
      <c r="G156" s="35">
        <v>10000</v>
      </c>
      <c r="H156" s="36">
        <v>287</v>
      </c>
      <c r="I156" s="36">
        <v>0</v>
      </c>
      <c r="J156" s="36">
        <v>304</v>
      </c>
      <c r="K156" s="36">
        <v>21.25</v>
      </c>
      <c r="L156" s="36">
        <v>612.25</v>
      </c>
      <c r="M156" s="36">
        <v>9387.75</v>
      </c>
      <c r="N156" s="31" t="s">
        <v>593</v>
      </c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</row>
    <row r="157" spans="1:99" s="33" customFormat="1" ht="12" x14ac:dyDescent="0.2">
      <c r="A157" s="26">
        <f t="shared" si="2"/>
        <v>154</v>
      </c>
      <c r="B157" s="34" t="s">
        <v>198</v>
      </c>
      <c r="C157" s="34" t="s">
        <v>49</v>
      </c>
      <c r="D157" s="34" t="s">
        <v>591</v>
      </c>
      <c r="E157" s="34" t="s">
        <v>92</v>
      </c>
      <c r="F157" s="35">
        <v>10000</v>
      </c>
      <c r="G157" s="35">
        <v>10000</v>
      </c>
      <c r="H157" s="36">
        <v>287</v>
      </c>
      <c r="I157" s="36">
        <v>0</v>
      </c>
      <c r="J157" s="36">
        <v>304</v>
      </c>
      <c r="K157" s="36">
        <v>21.25</v>
      </c>
      <c r="L157" s="36">
        <v>612.25</v>
      </c>
      <c r="M157" s="36">
        <v>9387.75</v>
      </c>
      <c r="N157" s="31" t="s">
        <v>594</v>
      </c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</row>
    <row r="158" spans="1:99" s="33" customFormat="1" ht="12" x14ac:dyDescent="0.2">
      <c r="A158" s="26">
        <f t="shared" si="2"/>
        <v>155</v>
      </c>
      <c r="B158" s="34" t="s">
        <v>199</v>
      </c>
      <c r="C158" s="34" t="s">
        <v>49</v>
      </c>
      <c r="D158" s="34" t="s">
        <v>591</v>
      </c>
      <c r="E158" s="34" t="s">
        <v>77</v>
      </c>
      <c r="F158" s="35">
        <v>11000</v>
      </c>
      <c r="G158" s="35">
        <v>11000</v>
      </c>
      <c r="H158" s="36">
        <v>315.7</v>
      </c>
      <c r="I158" s="36">
        <v>0</v>
      </c>
      <c r="J158" s="36">
        <v>334.4</v>
      </c>
      <c r="K158" s="36">
        <v>21.25</v>
      </c>
      <c r="L158" s="36">
        <v>671.35</v>
      </c>
      <c r="M158" s="36">
        <v>10328.65</v>
      </c>
      <c r="N158" s="31" t="s">
        <v>594</v>
      </c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</row>
    <row r="159" spans="1:99" s="33" customFormat="1" ht="12" x14ac:dyDescent="0.2">
      <c r="A159" s="26">
        <f t="shared" si="2"/>
        <v>156</v>
      </c>
      <c r="B159" s="34" t="s">
        <v>200</v>
      </c>
      <c r="C159" s="34" t="s">
        <v>49</v>
      </c>
      <c r="D159" s="34" t="s">
        <v>588</v>
      </c>
      <c r="E159" s="34" t="s">
        <v>201</v>
      </c>
      <c r="F159" s="35">
        <v>20000</v>
      </c>
      <c r="G159" s="35">
        <v>20000</v>
      </c>
      <c r="H159" s="36">
        <v>574</v>
      </c>
      <c r="I159" s="36">
        <v>0</v>
      </c>
      <c r="J159" s="36">
        <v>608</v>
      </c>
      <c r="K159" s="36">
        <v>3535.51</v>
      </c>
      <c r="L159" s="36">
        <v>4717.51</v>
      </c>
      <c r="M159" s="36">
        <v>15282.49</v>
      </c>
      <c r="N159" s="31" t="s">
        <v>593</v>
      </c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</row>
    <row r="160" spans="1:99" s="33" customFormat="1" ht="12" x14ac:dyDescent="0.2">
      <c r="A160" s="26">
        <f t="shared" si="2"/>
        <v>157</v>
      </c>
      <c r="B160" s="34" t="s">
        <v>202</v>
      </c>
      <c r="C160" s="34" t="s">
        <v>49</v>
      </c>
      <c r="D160" s="34" t="s">
        <v>591</v>
      </c>
      <c r="E160" s="34" t="s">
        <v>53</v>
      </c>
      <c r="F160" s="35">
        <v>10000</v>
      </c>
      <c r="G160" s="35">
        <v>10000</v>
      </c>
      <c r="H160" s="36">
        <v>287</v>
      </c>
      <c r="I160" s="36">
        <v>0</v>
      </c>
      <c r="J160" s="36">
        <v>304</v>
      </c>
      <c r="K160" s="36">
        <v>21.25</v>
      </c>
      <c r="L160" s="36">
        <v>612.25</v>
      </c>
      <c r="M160" s="36">
        <v>9387.75</v>
      </c>
      <c r="N160" s="31" t="s">
        <v>593</v>
      </c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</row>
    <row r="161" spans="1:99" s="33" customFormat="1" ht="12" x14ac:dyDescent="0.2">
      <c r="A161" s="26">
        <f t="shared" si="2"/>
        <v>158</v>
      </c>
      <c r="B161" s="34" t="s">
        <v>203</v>
      </c>
      <c r="C161" s="34" t="s">
        <v>49</v>
      </c>
      <c r="D161" s="34" t="s">
        <v>591</v>
      </c>
      <c r="E161" s="34" t="s">
        <v>204</v>
      </c>
      <c r="F161" s="35">
        <v>10000</v>
      </c>
      <c r="G161" s="35">
        <v>10000</v>
      </c>
      <c r="H161" s="36">
        <v>287</v>
      </c>
      <c r="I161" s="36">
        <v>0</v>
      </c>
      <c r="J161" s="36">
        <v>304</v>
      </c>
      <c r="K161" s="36">
        <v>21.25</v>
      </c>
      <c r="L161" s="36">
        <v>612.25</v>
      </c>
      <c r="M161" s="36">
        <v>9387.75</v>
      </c>
      <c r="N161" s="31" t="s">
        <v>594</v>
      </c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</row>
    <row r="162" spans="1:99" s="33" customFormat="1" ht="12" x14ac:dyDescent="0.2">
      <c r="A162" s="26">
        <f t="shared" si="2"/>
        <v>159</v>
      </c>
      <c r="B162" s="34" t="s">
        <v>205</v>
      </c>
      <c r="C162" s="34" t="s">
        <v>49</v>
      </c>
      <c r="D162" s="34" t="s">
        <v>588</v>
      </c>
      <c r="E162" s="34" t="s">
        <v>10</v>
      </c>
      <c r="F162" s="35">
        <v>20000</v>
      </c>
      <c r="G162" s="35">
        <v>20000</v>
      </c>
      <c r="H162" s="36">
        <v>574</v>
      </c>
      <c r="I162" s="36">
        <v>0</v>
      </c>
      <c r="J162" s="36">
        <v>608</v>
      </c>
      <c r="K162" s="36">
        <v>3154.9</v>
      </c>
      <c r="L162" s="36">
        <v>4336.8999999999996</v>
      </c>
      <c r="M162" s="36">
        <v>15663.1</v>
      </c>
      <c r="N162" s="31" t="s">
        <v>593</v>
      </c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</row>
    <row r="163" spans="1:99" s="33" customFormat="1" ht="12" x14ac:dyDescent="0.2">
      <c r="A163" s="26">
        <f t="shared" si="2"/>
        <v>160</v>
      </c>
      <c r="B163" s="34" t="s">
        <v>206</v>
      </c>
      <c r="C163" s="34" t="s">
        <v>49</v>
      </c>
      <c r="D163" s="34" t="s">
        <v>588</v>
      </c>
      <c r="E163" s="34" t="s">
        <v>26</v>
      </c>
      <c r="F163" s="35">
        <v>23000</v>
      </c>
      <c r="G163" s="35">
        <v>23000</v>
      </c>
      <c r="H163" s="36">
        <v>660.1</v>
      </c>
      <c r="I163" s="36">
        <v>0</v>
      </c>
      <c r="J163" s="36">
        <v>699.2</v>
      </c>
      <c r="K163" s="36">
        <v>8230.14</v>
      </c>
      <c r="L163" s="36">
        <v>9589.44</v>
      </c>
      <c r="M163" s="36">
        <v>13410.56</v>
      </c>
      <c r="N163" s="31" t="s">
        <v>593</v>
      </c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</row>
    <row r="164" spans="1:99" s="33" customFormat="1" ht="12" x14ac:dyDescent="0.2">
      <c r="A164" s="26">
        <f t="shared" si="2"/>
        <v>161</v>
      </c>
      <c r="B164" s="34" t="s">
        <v>207</v>
      </c>
      <c r="C164" s="34" t="s">
        <v>49</v>
      </c>
      <c r="D164" s="34" t="s">
        <v>590</v>
      </c>
      <c r="E164" s="34" t="s">
        <v>208</v>
      </c>
      <c r="F164" s="35">
        <v>39500</v>
      </c>
      <c r="G164" s="35">
        <v>39500</v>
      </c>
      <c r="H164" s="36">
        <v>1133.6500000000001</v>
      </c>
      <c r="I164" s="36">
        <v>135.47</v>
      </c>
      <c r="J164" s="36">
        <v>1200.8</v>
      </c>
      <c r="K164" s="36">
        <v>1577.45</v>
      </c>
      <c r="L164" s="36">
        <v>4047.37</v>
      </c>
      <c r="M164" s="43">
        <v>35452.629999999997</v>
      </c>
      <c r="N164" s="31" t="s">
        <v>593</v>
      </c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</row>
    <row r="165" spans="1:99" s="33" customFormat="1" ht="12" x14ac:dyDescent="0.2">
      <c r="A165" s="26">
        <f t="shared" si="2"/>
        <v>162</v>
      </c>
      <c r="B165" s="34" t="s">
        <v>209</v>
      </c>
      <c r="C165" s="34" t="s">
        <v>49</v>
      </c>
      <c r="D165" s="34" t="s">
        <v>591</v>
      </c>
      <c r="E165" s="34" t="s">
        <v>92</v>
      </c>
      <c r="F165" s="35">
        <v>10000</v>
      </c>
      <c r="G165" s="35">
        <v>10000</v>
      </c>
      <c r="H165" s="36">
        <v>287</v>
      </c>
      <c r="I165" s="36">
        <v>0</v>
      </c>
      <c r="J165" s="36">
        <v>304</v>
      </c>
      <c r="K165" s="36">
        <v>0</v>
      </c>
      <c r="L165" s="36">
        <v>591</v>
      </c>
      <c r="M165" s="36">
        <v>9409</v>
      </c>
      <c r="N165" s="31" t="s">
        <v>594</v>
      </c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</row>
    <row r="166" spans="1:99" s="33" customFormat="1" ht="12" x14ac:dyDescent="0.2">
      <c r="A166" s="26">
        <f t="shared" si="2"/>
        <v>163</v>
      </c>
      <c r="B166" s="34" t="s">
        <v>210</v>
      </c>
      <c r="C166" s="34" t="s">
        <v>49</v>
      </c>
      <c r="D166" s="34" t="s">
        <v>591</v>
      </c>
      <c r="E166" s="34" t="s">
        <v>18</v>
      </c>
      <c r="F166" s="35">
        <v>10000</v>
      </c>
      <c r="G166" s="35">
        <v>10000</v>
      </c>
      <c r="H166" s="36">
        <v>287</v>
      </c>
      <c r="I166" s="36">
        <v>0</v>
      </c>
      <c r="J166" s="36">
        <v>304</v>
      </c>
      <c r="K166" s="36">
        <v>0</v>
      </c>
      <c r="L166" s="36">
        <v>591</v>
      </c>
      <c r="M166" s="36">
        <v>9409</v>
      </c>
      <c r="N166" s="31" t="s">
        <v>594</v>
      </c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</row>
    <row r="167" spans="1:99" s="33" customFormat="1" ht="12" x14ac:dyDescent="0.2">
      <c r="A167" s="26">
        <f t="shared" si="2"/>
        <v>164</v>
      </c>
      <c r="B167" s="34" t="s">
        <v>211</v>
      </c>
      <c r="C167" s="34" t="s">
        <v>49</v>
      </c>
      <c r="D167" s="34" t="s">
        <v>591</v>
      </c>
      <c r="E167" s="34" t="s">
        <v>137</v>
      </c>
      <c r="F167" s="35">
        <v>13500</v>
      </c>
      <c r="G167" s="35">
        <v>13500</v>
      </c>
      <c r="H167" s="36">
        <v>387.45</v>
      </c>
      <c r="I167" s="36">
        <v>0</v>
      </c>
      <c r="J167" s="36">
        <v>410.4</v>
      </c>
      <c r="K167" s="36">
        <v>930</v>
      </c>
      <c r="L167" s="36">
        <v>1727.85</v>
      </c>
      <c r="M167" s="36">
        <v>11772.15</v>
      </c>
      <c r="N167" s="31" t="s">
        <v>594</v>
      </c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</row>
    <row r="168" spans="1:99" s="33" customFormat="1" ht="12" x14ac:dyDescent="0.2">
      <c r="A168" s="26">
        <f t="shared" si="2"/>
        <v>165</v>
      </c>
      <c r="B168" s="34" t="s">
        <v>212</v>
      </c>
      <c r="C168" s="34" t="s">
        <v>49</v>
      </c>
      <c r="D168" s="34" t="s">
        <v>591</v>
      </c>
      <c r="E168" s="34" t="s">
        <v>53</v>
      </c>
      <c r="F168" s="35">
        <v>10000</v>
      </c>
      <c r="G168" s="35">
        <v>10000</v>
      </c>
      <c r="H168" s="36">
        <v>287</v>
      </c>
      <c r="I168" s="36">
        <v>0</v>
      </c>
      <c r="J168" s="36">
        <v>304</v>
      </c>
      <c r="K168" s="36">
        <v>681.25</v>
      </c>
      <c r="L168" s="36">
        <f>+K168+J168+H168</f>
        <v>1272.25</v>
      </c>
      <c r="M168" s="43">
        <f>+F168-L168</f>
        <v>8727.75</v>
      </c>
      <c r="N168" s="31" t="s">
        <v>593</v>
      </c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  <c r="CS168" s="32"/>
      <c r="CT168" s="32"/>
      <c r="CU168" s="32"/>
    </row>
    <row r="169" spans="1:99" s="33" customFormat="1" ht="12" x14ac:dyDescent="0.2">
      <c r="A169" s="26">
        <f t="shared" si="2"/>
        <v>166</v>
      </c>
      <c r="B169" s="34" t="s">
        <v>213</v>
      </c>
      <c r="C169" s="34" t="s">
        <v>49</v>
      </c>
      <c r="D169" s="34" t="s">
        <v>588</v>
      </c>
      <c r="E169" s="34" t="s">
        <v>10</v>
      </c>
      <c r="F169" s="35">
        <v>18822.78</v>
      </c>
      <c r="G169" s="35">
        <v>18822.78</v>
      </c>
      <c r="H169" s="36">
        <v>540.21</v>
      </c>
      <c r="I169" s="36">
        <v>0</v>
      </c>
      <c r="J169" s="36">
        <v>572.21</v>
      </c>
      <c r="K169" s="36">
        <v>321.25</v>
      </c>
      <c r="L169" s="36">
        <f>+K169+J169+H169</f>
        <v>1433.67</v>
      </c>
      <c r="M169" s="36">
        <f>+F169-L169</f>
        <v>17389.11</v>
      </c>
      <c r="N169" s="31" t="s">
        <v>593</v>
      </c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</row>
    <row r="170" spans="1:99" s="33" customFormat="1" ht="12" x14ac:dyDescent="0.2">
      <c r="A170" s="26">
        <f t="shared" si="2"/>
        <v>167</v>
      </c>
      <c r="B170" s="34" t="s">
        <v>214</v>
      </c>
      <c r="C170" s="34" t="s">
        <v>49</v>
      </c>
      <c r="D170" s="34" t="s">
        <v>588</v>
      </c>
      <c r="E170" s="34" t="s">
        <v>10</v>
      </c>
      <c r="F170" s="35">
        <v>20000</v>
      </c>
      <c r="G170" s="35">
        <v>20000</v>
      </c>
      <c r="H170" s="36">
        <v>574</v>
      </c>
      <c r="I170" s="36">
        <v>0</v>
      </c>
      <c r="J170" s="36">
        <v>608</v>
      </c>
      <c r="K170" s="36">
        <v>21.25</v>
      </c>
      <c r="L170" s="36">
        <v>1203.25</v>
      </c>
      <c r="M170" s="36">
        <v>18796.75</v>
      </c>
      <c r="N170" s="31" t="s">
        <v>593</v>
      </c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</row>
    <row r="171" spans="1:99" s="33" customFormat="1" ht="12" x14ac:dyDescent="0.2">
      <c r="A171" s="26">
        <f t="shared" si="2"/>
        <v>168</v>
      </c>
      <c r="B171" s="34" t="s">
        <v>215</v>
      </c>
      <c r="C171" s="34" t="s">
        <v>49</v>
      </c>
      <c r="D171" s="34" t="s">
        <v>591</v>
      </c>
      <c r="E171" s="34" t="s">
        <v>77</v>
      </c>
      <c r="F171" s="35">
        <v>14300</v>
      </c>
      <c r="G171" s="35">
        <v>14300</v>
      </c>
      <c r="H171" s="36">
        <v>410.41</v>
      </c>
      <c r="I171" s="36">
        <v>0</v>
      </c>
      <c r="J171" s="36">
        <v>434.72</v>
      </c>
      <c r="K171" s="36">
        <v>1019.51</v>
      </c>
      <c r="L171" s="36">
        <v>1864.64</v>
      </c>
      <c r="M171" s="36">
        <v>12435.36</v>
      </c>
      <c r="N171" s="31" t="s">
        <v>594</v>
      </c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</row>
    <row r="172" spans="1:99" s="33" customFormat="1" ht="12" x14ac:dyDescent="0.2">
      <c r="A172" s="26">
        <f t="shared" si="2"/>
        <v>169</v>
      </c>
      <c r="B172" s="34" t="s">
        <v>216</v>
      </c>
      <c r="C172" s="34" t="s">
        <v>49</v>
      </c>
      <c r="D172" s="34" t="s">
        <v>591</v>
      </c>
      <c r="E172" s="34" t="s">
        <v>53</v>
      </c>
      <c r="F172" s="35">
        <v>10000</v>
      </c>
      <c r="G172" s="35">
        <v>10000</v>
      </c>
      <c r="H172" s="36">
        <v>287</v>
      </c>
      <c r="I172" s="36">
        <v>0</v>
      </c>
      <c r="J172" s="36">
        <v>304</v>
      </c>
      <c r="K172" s="36">
        <v>0</v>
      </c>
      <c r="L172" s="36">
        <v>591</v>
      </c>
      <c r="M172" s="36">
        <v>9409</v>
      </c>
      <c r="N172" s="31" t="s">
        <v>593</v>
      </c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</row>
    <row r="173" spans="1:99" s="33" customFormat="1" ht="12" x14ac:dyDescent="0.2">
      <c r="A173" s="26">
        <f t="shared" si="2"/>
        <v>170</v>
      </c>
      <c r="B173" s="34" t="s">
        <v>217</v>
      </c>
      <c r="C173" s="34" t="s">
        <v>49</v>
      </c>
      <c r="D173" s="34" t="s">
        <v>591</v>
      </c>
      <c r="E173" s="34" t="s">
        <v>137</v>
      </c>
      <c r="F173" s="35">
        <v>15000</v>
      </c>
      <c r="G173" s="35">
        <v>15000</v>
      </c>
      <c r="H173" s="36">
        <v>430.5</v>
      </c>
      <c r="I173" s="36">
        <v>0</v>
      </c>
      <c r="J173" s="36">
        <v>456</v>
      </c>
      <c r="K173" s="36">
        <v>0</v>
      </c>
      <c r="L173" s="36">
        <v>886.5</v>
      </c>
      <c r="M173" s="36">
        <v>14113.5</v>
      </c>
      <c r="N173" s="31" t="s">
        <v>594</v>
      </c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</row>
    <row r="174" spans="1:99" s="33" customFormat="1" ht="12" x14ac:dyDescent="0.2">
      <c r="A174" s="26">
        <f t="shared" si="2"/>
        <v>171</v>
      </c>
      <c r="B174" s="34" t="s">
        <v>218</v>
      </c>
      <c r="C174" s="34" t="s">
        <v>49</v>
      </c>
      <c r="D174" s="34" t="s">
        <v>591</v>
      </c>
      <c r="E174" s="34" t="s">
        <v>53</v>
      </c>
      <c r="F174" s="35">
        <v>10000</v>
      </c>
      <c r="G174" s="35">
        <v>10000</v>
      </c>
      <c r="H174" s="36">
        <v>287</v>
      </c>
      <c r="I174" s="36">
        <v>0</v>
      </c>
      <c r="J174" s="36">
        <v>304</v>
      </c>
      <c r="K174" s="36">
        <v>0</v>
      </c>
      <c r="L174" s="36">
        <v>591</v>
      </c>
      <c r="M174" s="36">
        <v>9409</v>
      </c>
      <c r="N174" s="31" t="s">
        <v>593</v>
      </c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</row>
    <row r="175" spans="1:99" s="42" customFormat="1" ht="12" x14ac:dyDescent="0.2">
      <c r="A175" s="26">
        <f t="shared" si="2"/>
        <v>172</v>
      </c>
      <c r="B175" s="37" t="s">
        <v>219</v>
      </c>
      <c r="C175" s="37" t="s">
        <v>49</v>
      </c>
      <c r="D175" s="37" t="s">
        <v>591</v>
      </c>
      <c r="E175" s="37" t="s">
        <v>92</v>
      </c>
      <c r="F175" s="38">
        <v>4666.67</v>
      </c>
      <c r="G175" s="38">
        <f>+F175</f>
        <v>4666.67</v>
      </c>
      <c r="H175" s="39">
        <f>+F175*2.87%</f>
        <v>133.93342899999999</v>
      </c>
      <c r="I175" s="39">
        <v>0</v>
      </c>
      <c r="J175" s="39">
        <f>+F175*3.04%</f>
        <v>141.86676800000001</v>
      </c>
      <c r="K175" s="39">
        <v>0</v>
      </c>
      <c r="L175" s="39">
        <f>+J175+H175</f>
        <v>275.80019700000003</v>
      </c>
      <c r="M175" s="39">
        <f>+F175-L175</f>
        <v>4390.8698029999996</v>
      </c>
      <c r="N175" s="40" t="s">
        <v>594</v>
      </c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  <c r="CS175" s="32"/>
      <c r="CT175" s="32"/>
      <c r="CU175" s="32"/>
    </row>
    <row r="176" spans="1:99" s="33" customFormat="1" ht="12" x14ac:dyDescent="0.2">
      <c r="A176" s="26">
        <f t="shared" si="2"/>
        <v>173</v>
      </c>
      <c r="B176" s="34" t="s">
        <v>222</v>
      </c>
      <c r="C176" s="34" t="s">
        <v>49</v>
      </c>
      <c r="D176" s="34" t="s">
        <v>591</v>
      </c>
      <c r="E176" s="34" t="s">
        <v>53</v>
      </c>
      <c r="F176" s="35">
        <v>10000</v>
      </c>
      <c r="G176" s="35">
        <v>10000</v>
      </c>
      <c r="H176" s="36">
        <v>287</v>
      </c>
      <c r="I176" s="36">
        <v>0</v>
      </c>
      <c r="J176" s="36">
        <v>304</v>
      </c>
      <c r="K176" s="36">
        <v>0</v>
      </c>
      <c r="L176" s="36">
        <v>591</v>
      </c>
      <c r="M176" s="36">
        <v>9409</v>
      </c>
      <c r="N176" s="31" t="s">
        <v>593</v>
      </c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  <c r="CA176" s="32"/>
      <c r="CB176" s="32"/>
      <c r="CC176" s="32"/>
      <c r="CD176" s="32"/>
      <c r="CE176" s="32"/>
      <c r="CF176" s="32"/>
      <c r="CG176" s="32"/>
      <c r="CH176" s="32"/>
      <c r="CI176" s="32"/>
      <c r="CJ176" s="32"/>
      <c r="CK176" s="32"/>
      <c r="CL176" s="32"/>
      <c r="CM176" s="32"/>
      <c r="CN176" s="32"/>
      <c r="CO176" s="32"/>
      <c r="CP176" s="32"/>
      <c r="CQ176" s="32"/>
      <c r="CR176" s="32"/>
      <c r="CS176" s="32"/>
      <c r="CT176" s="32"/>
      <c r="CU176" s="32"/>
    </row>
    <row r="177" spans="1:99" s="33" customFormat="1" ht="12" x14ac:dyDescent="0.2">
      <c r="A177" s="26">
        <f t="shared" si="2"/>
        <v>174</v>
      </c>
      <c r="B177" s="34" t="s">
        <v>223</v>
      </c>
      <c r="C177" s="34" t="s">
        <v>49</v>
      </c>
      <c r="D177" s="34" t="s">
        <v>588</v>
      </c>
      <c r="E177" s="34" t="s">
        <v>40</v>
      </c>
      <c r="F177" s="35">
        <v>24150</v>
      </c>
      <c r="G177" s="35">
        <v>24150</v>
      </c>
      <c r="H177" s="36">
        <v>693.11</v>
      </c>
      <c r="I177" s="36">
        <v>0</v>
      </c>
      <c r="J177" s="36">
        <v>734.16</v>
      </c>
      <c r="K177" s="36">
        <v>1000</v>
      </c>
      <c r="L177" s="36">
        <v>2427.27</v>
      </c>
      <c r="M177" s="36">
        <v>21722.73</v>
      </c>
      <c r="N177" s="31" t="s">
        <v>593</v>
      </c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  <c r="CA177" s="32"/>
      <c r="CB177" s="32"/>
      <c r="CC177" s="32"/>
      <c r="CD177" s="32"/>
      <c r="CE177" s="32"/>
      <c r="CF177" s="32"/>
      <c r="CG177" s="32"/>
      <c r="CH177" s="32"/>
      <c r="CI177" s="32"/>
      <c r="CJ177" s="32"/>
      <c r="CK177" s="32"/>
      <c r="CL177" s="32"/>
      <c r="CM177" s="32"/>
      <c r="CN177" s="32"/>
      <c r="CO177" s="32"/>
      <c r="CP177" s="32"/>
      <c r="CQ177" s="32"/>
      <c r="CR177" s="32"/>
      <c r="CS177" s="32"/>
      <c r="CT177" s="32"/>
      <c r="CU177" s="32"/>
    </row>
    <row r="178" spans="1:99" s="33" customFormat="1" ht="12" x14ac:dyDescent="0.2">
      <c r="A178" s="26">
        <f t="shared" si="2"/>
        <v>175</v>
      </c>
      <c r="B178" s="34" t="s">
        <v>224</v>
      </c>
      <c r="C178" s="34" t="s">
        <v>49</v>
      </c>
      <c r="D178" s="34" t="s">
        <v>588</v>
      </c>
      <c r="E178" s="34" t="s">
        <v>26</v>
      </c>
      <c r="F178" s="35">
        <v>18500</v>
      </c>
      <c r="G178" s="35">
        <v>18500</v>
      </c>
      <c r="H178" s="36">
        <v>530.95000000000005</v>
      </c>
      <c r="I178" s="36">
        <v>0</v>
      </c>
      <c r="J178" s="36">
        <v>562.4</v>
      </c>
      <c r="K178" s="36">
        <v>500</v>
      </c>
      <c r="L178" s="36">
        <v>1593.35</v>
      </c>
      <c r="M178" s="36">
        <v>16906.650000000001</v>
      </c>
      <c r="N178" s="31" t="s">
        <v>593</v>
      </c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</row>
    <row r="179" spans="1:99" s="33" customFormat="1" ht="12" x14ac:dyDescent="0.2">
      <c r="A179" s="26">
        <f t="shared" si="2"/>
        <v>176</v>
      </c>
      <c r="B179" s="34" t="s">
        <v>225</v>
      </c>
      <c r="C179" s="34" t="s">
        <v>49</v>
      </c>
      <c r="D179" s="34" t="s">
        <v>591</v>
      </c>
      <c r="E179" s="34" t="s">
        <v>18</v>
      </c>
      <c r="F179" s="35">
        <v>15000</v>
      </c>
      <c r="G179" s="35">
        <v>15000</v>
      </c>
      <c r="H179" s="36">
        <v>430.5</v>
      </c>
      <c r="I179" s="36">
        <v>0</v>
      </c>
      <c r="J179" s="36">
        <v>456</v>
      </c>
      <c r="K179" s="36">
        <v>0</v>
      </c>
      <c r="L179" s="36">
        <v>886.5</v>
      </c>
      <c r="M179" s="36">
        <v>14113.5</v>
      </c>
      <c r="N179" s="31" t="s">
        <v>594</v>
      </c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32"/>
      <c r="CB179" s="32"/>
      <c r="CC179" s="32"/>
      <c r="CD179" s="32"/>
      <c r="CE179" s="32"/>
      <c r="CF179" s="32"/>
      <c r="CG179" s="32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  <c r="CS179" s="32"/>
      <c r="CT179" s="32"/>
      <c r="CU179" s="32"/>
    </row>
    <row r="180" spans="1:99" s="33" customFormat="1" ht="12" x14ac:dyDescent="0.2">
      <c r="A180" s="26">
        <f t="shared" si="2"/>
        <v>177</v>
      </c>
      <c r="B180" s="34" t="s">
        <v>226</v>
      </c>
      <c r="C180" s="34" t="s">
        <v>49</v>
      </c>
      <c r="D180" s="34" t="s">
        <v>588</v>
      </c>
      <c r="E180" s="34" t="s">
        <v>10</v>
      </c>
      <c r="F180" s="35">
        <v>25000</v>
      </c>
      <c r="G180" s="35">
        <v>25000</v>
      </c>
      <c r="H180" s="36">
        <v>717.5</v>
      </c>
      <c r="I180" s="36">
        <v>0</v>
      </c>
      <c r="J180" s="36">
        <v>760</v>
      </c>
      <c r="K180" s="36">
        <v>1698.7</v>
      </c>
      <c r="L180" s="36">
        <v>3176.2</v>
      </c>
      <c r="M180" s="36">
        <v>21823.8</v>
      </c>
      <c r="N180" s="31" t="s">
        <v>593</v>
      </c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  <c r="CS180" s="32"/>
      <c r="CT180" s="32"/>
      <c r="CU180" s="32"/>
    </row>
    <row r="181" spans="1:99" s="33" customFormat="1" ht="12" x14ac:dyDescent="0.2">
      <c r="A181" s="26">
        <f t="shared" si="2"/>
        <v>178</v>
      </c>
      <c r="B181" s="34" t="s">
        <v>227</v>
      </c>
      <c r="C181" s="34" t="s">
        <v>49</v>
      </c>
      <c r="D181" s="34" t="s">
        <v>591</v>
      </c>
      <c r="E181" s="34" t="s">
        <v>92</v>
      </c>
      <c r="F181" s="35">
        <v>10000</v>
      </c>
      <c r="G181" s="35">
        <v>10000</v>
      </c>
      <c r="H181" s="36">
        <v>287</v>
      </c>
      <c r="I181" s="36">
        <v>0</v>
      </c>
      <c r="J181" s="36">
        <v>304</v>
      </c>
      <c r="K181" s="36">
        <v>0</v>
      </c>
      <c r="L181" s="36">
        <v>591</v>
      </c>
      <c r="M181" s="36">
        <v>9409</v>
      </c>
      <c r="N181" s="31" t="s">
        <v>594</v>
      </c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  <c r="CA181" s="32"/>
      <c r="CB181" s="32"/>
      <c r="CC181" s="32"/>
      <c r="CD181" s="32"/>
      <c r="CE181" s="32"/>
      <c r="CF181" s="32"/>
      <c r="CG181" s="32"/>
      <c r="CH181" s="32"/>
      <c r="CI181" s="32"/>
      <c r="CJ181" s="32"/>
      <c r="CK181" s="32"/>
      <c r="CL181" s="32"/>
      <c r="CM181" s="32"/>
      <c r="CN181" s="32"/>
      <c r="CO181" s="32"/>
      <c r="CP181" s="32"/>
      <c r="CQ181" s="32"/>
      <c r="CR181" s="32"/>
      <c r="CS181" s="32"/>
      <c r="CT181" s="32"/>
      <c r="CU181" s="32"/>
    </row>
    <row r="182" spans="1:99" s="33" customFormat="1" ht="12" x14ac:dyDescent="0.2">
      <c r="A182" s="26">
        <f t="shared" si="2"/>
        <v>179</v>
      </c>
      <c r="B182" s="34" t="s">
        <v>228</v>
      </c>
      <c r="C182" s="34" t="s">
        <v>49</v>
      </c>
      <c r="D182" s="34" t="s">
        <v>591</v>
      </c>
      <c r="E182" s="34" t="s">
        <v>129</v>
      </c>
      <c r="F182" s="35">
        <v>10000</v>
      </c>
      <c r="G182" s="35">
        <v>10000</v>
      </c>
      <c r="H182" s="36">
        <v>287</v>
      </c>
      <c r="I182" s="36">
        <v>0</v>
      </c>
      <c r="J182" s="36">
        <v>304</v>
      </c>
      <c r="K182" s="36">
        <v>0</v>
      </c>
      <c r="L182" s="36">
        <v>591</v>
      </c>
      <c r="M182" s="36">
        <v>9409</v>
      </c>
      <c r="N182" s="31" t="s">
        <v>594</v>
      </c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  <c r="CS182" s="32"/>
      <c r="CT182" s="32"/>
      <c r="CU182" s="32"/>
    </row>
    <row r="183" spans="1:99" s="33" customFormat="1" ht="12" x14ac:dyDescent="0.2">
      <c r="A183" s="26">
        <f t="shared" si="2"/>
        <v>180</v>
      </c>
      <c r="B183" s="34" t="s">
        <v>229</v>
      </c>
      <c r="C183" s="34" t="s">
        <v>49</v>
      </c>
      <c r="D183" s="34" t="s">
        <v>588</v>
      </c>
      <c r="E183" s="34" t="s">
        <v>26</v>
      </c>
      <c r="F183" s="35">
        <v>15000</v>
      </c>
      <c r="G183" s="35">
        <v>15000</v>
      </c>
      <c r="H183" s="36">
        <v>430.5</v>
      </c>
      <c r="I183" s="36">
        <v>0</v>
      </c>
      <c r="J183" s="36">
        <v>456</v>
      </c>
      <c r="K183" s="36">
        <v>0</v>
      </c>
      <c r="L183" s="36">
        <v>886.5</v>
      </c>
      <c r="M183" s="36">
        <v>14113.5</v>
      </c>
      <c r="N183" s="31" t="s">
        <v>593</v>
      </c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  <c r="CA183" s="32"/>
      <c r="CB183" s="32"/>
      <c r="CC183" s="32"/>
      <c r="CD183" s="32"/>
      <c r="CE183" s="32"/>
      <c r="CF183" s="32"/>
      <c r="CG183" s="32"/>
      <c r="CH183" s="32"/>
      <c r="CI183" s="32"/>
      <c r="CJ183" s="32"/>
      <c r="CK183" s="32"/>
      <c r="CL183" s="32"/>
      <c r="CM183" s="32"/>
      <c r="CN183" s="32"/>
      <c r="CO183" s="32"/>
      <c r="CP183" s="32"/>
      <c r="CQ183" s="32"/>
      <c r="CR183" s="32"/>
      <c r="CS183" s="32"/>
      <c r="CT183" s="32"/>
      <c r="CU183" s="32"/>
    </row>
    <row r="184" spans="1:99" s="33" customFormat="1" ht="12" x14ac:dyDescent="0.2">
      <c r="A184" s="26">
        <f t="shared" si="2"/>
        <v>181</v>
      </c>
      <c r="B184" s="34" t="s">
        <v>230</v>
      </c>
      <c r="C184" s="34" t="s">
        <v>49</v>
      </c>
      <c r="D184" s="34" t="s">
        <v>591</v>
      </c>
      <c r="E184" s="34" t="s">
        <v>129</v>
      </c>
      <c r="F184" s="35">
        <v>10000</v>
      </c>
      <c r="G184" s="35">
        <v>10000</v>
      </c>
      <c r="H184" s="36">
        <v>287</v>
      </c>
      <c r="I184" s="36">
        <v>0</v>
      </c>
      <c r="J184" s="36">
        <v>304</v>
      </c>
      <c r="K184" s="36">
        <v>0</v>
      </c>
      <c r="L184" s="36">
        <v>591</v>
      </c>
      <c r="M184" s="36">
        <v>9409</v>
      </c>
      <c r="N184" s="31" t="s">
        <v>594</v>
      </c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  <c r="CS184" s="32"/>
      <c r="CT184" s="32"/>
      <c r="CU184" s="32"/>
    </row>
    <row r="185" spans="1:99" s="33" customFormat="1" ht="12" x14ac:dyDescent="0.2">
      <c r="A185" s="26">
        <f t="shared" si="2"/>
        <v>182</v>
      </c>
      <c r="B185" s="34" t="s">
        <v>231</v>
      </c>
      <c r="C185" s="34" t="s">
        <v>49</v>
      </c>
      <c r="D185" s="34" t="s">
        <v>591</v>
      </c>
      <c r="E185" s="34" t="s">
        <v>92</v>
      </c>
      <c r="F185" s="35">
        <v>10000</v>
      </c>
      <c r="G185" s="35">
        <v>10000</v>
      </c>
      <c r="H185" s="36">
        <v>287</v>
      </c>
      <c r="I185" s="36">
        <v>0</v>
      </c>
      <c r="J185" s="36">
        <v>304</v>
      </c>
      <c r="K185" s="36">
        <v>0</v>
      </c>
      <c r="L185" s="36">
        <v>591</v>
      </c>
      <c r="M185" s="36">
        <v>9409</v>
      </c>
      <c r="N185" s="31" t="s">
        <v>594</v>
      </c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  <c r="CA185" s="32"/>
      <c r="CB185" s="32"/>
      <c r="CC185" s="32"/>
      <c r="CD185" s="32"/>
      <c r="CE185" s="32"/>
      <c r="CF185" s="32"/>
      <c r="CG185" s="32"/>
      <c r="CH185" s="32"/>
      <c r="CI185" s="32"/>
      <c r="CJ185" s="32"/>
      <c r="CK185" s="32"/>
      <c r="CL185" s="32"/>
      <c r="CM185" s="32"/>
      <c r="CN185" s="32"/>
      <c r="CO185" s="32"/>
      <c r="CP185" s="32"/>
      <c r="CQ185" s="32"/>
      <c r="CR185" s="32"/>
      <c r="CS185" s="32"/>
      <c r="CT185" s="32"/>
      <c r="CU185" s="32"/>
    </row>
    <row r="186" spans="1:99" s="33" customFormat="1" ht="12" x14ac:dyDescent="0.2">
      <c r="A186" s="26">
        <f t="shared" si="2"/>
        <v>183</v>
      </c>
      <c r="B186" s="34" t="s">
        <v>232</v>
      </c>
      <c r="C186" s="34" t="s">
        <v>49</v>
      </c>
      <c r="D186" s="34" t="s">
        <v>587</v>
      </c>
      <c r="E186" s="34" t="s">
        <v>110</v>
      </c>
      <c r="F186" s="35">
        <v>80000</v>
      </c>
      <c r="G186" s="35">
        <v>80000</v>
      </c>
      <c r="H186" s="36">
        <v>2296</v>
      </c>
      <c r="I186" s="36">
        <v>7006.51</v>
      </c>
      <c r="J186" s="36">
        <v>2432</v>
      </c>
      <c r="K186" s="36">
        <v>1577.45</v>
      </c>
      <c r="L186" s="36">
        <v>13311.96</v>
      </c>
      <c r="M186" s="36">
        <v>66688.039999999994</v>
      </c>
      <c r="N186" s="31" t="s">
        <v>594</v>
      </c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  <c r="CA186" s="32"/>
      <c r="CB186" s="32"/>
      <c r="CC186" s="32"/>
      <c r="CD186" s="32"/>
      <c r="CE186" s="32"/>
      <c r="CF186" s="32"/>
      <c r="CG186" s="32"/>
      <c r="CH186" s="32"/>
      <c r="CI186" s="32"/>
      <c r="CJ186" s="32"/>
      <c r="CK186" s="32"/>
      <c r="CL186" s="32"/>
      <c r="CM186" s="32"/>
      <c r="CN186" s="32"/>
      <c r="CO186" s="32"/>
      <c r="CP186" s="32"/>
      <c r="CQ186" s="32"/>
      <c r="CR186" s="32"/>
      <c r="CS186" s="32"/>
      <c r="CT186" s="32"/>
      <c r="CU186" s="32"/>
    </row>
    <row r="187" spans="1:99" s="33" customFormat="1" ht="12" x14ac:dyDescent="0.2">
      <c r="A187" s="26">
        <f t="shared" si="2"/>
        <v>184</v>
      </c>
      <c r="B187" s="34" t="s">
        <v>233</v>
      </c>
      <c r="C187" s="34" t="s">
        <v>49</v>
      </c>
      <c r="D187" s="34" t="s">
        <v>591</v>
      </c>
      <c r="E187" s="34" t="s">
        <v>53</v>
      </c>
      <c r="F187" s="35">
        <v>10000</v>
      </c>
      <c r="G187" s="35">
        <v>10000</v>
      </c>
      <c r="H187" s="36">
        <v>287</v>
      </c>
      <c r="I187" s="36">
        <v>0</v>
      </c>
      <c r="J187" s="36">
        <v>304</v>
      </c>
      <c r="K187" s="36">
        <v>2000</v>
      </c>
      <c r="L187" s="36">
        <v>2591</v>
      </c>
      <c r="M187" s="36">
        <v>7409</v>
      </c>
      <c r="N187" s="31" t="s">
        <v>593</v>
      </c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32"/>
    </row>
    <row r="188" spans="1:99" s="33" customFormat="1" ht="12" x14ac:dyDescent="0.2">
      <c r="A188" s="26">
        <f t="shared" si="2"/>
        <v>185</v>
      </c>
      <c r="B188" s="34" t="s">
        <v>234</v>
      </c>
      <c r="C188" s="34" t="s">
        <v>49</v>
      </c>
      <c r="D188" s="34" t="s">
        <v>591</v>
      </c>
      <c r="E188" s="34" t="s">
        <v>92</v>
      </c>
      <c r="F188" s="35">
        <v>10000</v>
      </c>
      <c r="G188" s="35">
        <v>10000</v>
      </c>
      <c r="H188" s="36">
        <v>287</v>
      </c>
      <c r="I188" s="36">
        <v>0</v>
      </c>
      <c r="J188" s="36">
        <v>304</v>
      </c>
      <c r="K188" s="36">
        <v>0</v>
      </c>
      <c r="L188" s="36">
        <v>591</v>
      </c>
      <c r="M188" s="36">
        <v>9409</v>
      </c>
      <c r="N188" s="31" t="s">
        <v>594</v>
      </c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  <c r="CI188" s="32"/>
      <c r="CJ188" s="32"/>
      <c r="CK188" s="32"/>
      <c r="CL188" s="32"/>
      <c r="CM188" s="32"/>
      <c r="CN188" s="32"/>
      <c r="CO188" s="32"/>
      <c r="CP188" s="32"/>
      <c r="CQ188" s="32"/>
      <c r="CR188" s="32"/>
      <c r="CS188" s="32"/>
      <c r="CT188" s="32"/>
      <c r="CU188" s="32"/>
    </row>
    <row r="189" spans="1:99" s="42" customFormat="1" ht="12" x14ac:dyDescent="0.2">
      <c r="A189" s="26">
        <f t="shared" si="2"/>
        <v>186</v>
      </c>
      <c r="B189" s="37" t="s">
        <v>235</v>
      </c>
      <c r="C189" s="37" t="s">
        <v>49</v>
      </c>
      <c r="D189" s="37" t="s">
        <v>591</v>
      </c>
      <c r="E189" s="37" t="s">
        <v>77</v>
      </c>
      <c r="F189" s="38">
        <v>19800</v>
      </c>
      <c r="G189" s="38">
        <v>19800</v>
      </c>
      <c r="H189" s="39">
        <v>568.26</v>
      </c>
      <c r="I189" s="39">
        <v>0</v>
      </c>
      <c r="J189" s="39">
        <v>601.91999999999996</v>
      </c>
      <c r="K189" s="39">
        <f>21.25+2000+3672.23+2637.48</f>
        <v>8330.9599999999991</v>
      </c>
      <c r="L189" s="39">
        <f>+K189+J189+H189</f>
        <v>9501.14</v>
      </c>
      <c r="M189" s="39">
        <f>+G189-L189</f>
        <v>10298.86</v>
      </c>
      <c r="N189" s="40" t="s">
        <v>594</v>
      </c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  <c r="CA189" s="32"/>
      <c r="CB189" s="32"/>
      <c r="CC189" s="32"/>
      <c r="CD189" s="32"/>
      <c r="CE189" s="32"/>
      <c r="CF189" s="32"/>
      <c r="CG189" s="32"/>
      <c r="CH189" s="32"/>
      <c r="CI189" s="32"/>
      <c r="CJ189" s="32"/>
      <c r="CK189" s="32"/>
      <c r="CL189" s="32"/>
      <c r="CM189" s="32"/>
      <c r="CN189" s="32"/>
      <c r="CO189" s="32"/>
      <c r="CP189" s="32"/>
      <c r="CQ189" s="32"/>
      <c r="CR189" s="32"/>
      <c r="CS189" s="32"/>
      <c r="CT189" s="32"/>
      <c r="CU189" s="32"/>
    </row>
    <row r="190" spans="1:99" s="33" customFormat="1" ht="12" x14ac:dyDescent="0.2">
      <c r="A190" s="26">
        <f t="shared" si="2"/>
        <v>187</v>
      </c>
      <c r="B190" s="44" t="s">
        <v>236</v>
      </c>
      <c r="C190" s="44" t="s">
        <v>49</v>
      </c>
      <c r="D190" s="44" t="s">
        <v>591</v>
      </c>
      <c r="E190" s="44" t="s">
        <v>77</v>
      </c>
      <c r="F190" s="48">
        <v>19800</v>
      </c>
      <c r="G190" s="48">
        <v>19800</v>
      </c>
      <c r="H190" s="43">
        <v>568.26</v>
      </c>
      <c r="I190" s="43">
        <v>0</v>
      </c>
      <c r="J190" s="43">
        <v>601.91999999999996</v>
      </c>
      <c r="K190" s="43">
        <v>2000</v>
      </c>
      <c r="L190" s="43">
        <f>+K190+J190+H190</f>
        <v>3170.1800000000003</v>
      </c>
      <c r="M190" s="43">
        <f>+F190-L190</f>
        <v>16629.82</v>
      </c>
      <c r="N190" s="45" t="s">
        <v>594</v>
      </c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  <c r="CA190" s="32"/>
      <c r="CB190" s="32"/>
      <c r="CC190" s="32"/>
      <c r="CD190" s="32"/>
      <c r="CE190" s="32"/>
      <c r="CF190" s="32"/>
      <c r="CG190" s="32"/>
      <c r="CH190" s="32"/>
      <c r="CI190" s="32"/>
      <c r="CJ190" s="32"/>
      <c r="CK190" s="32"/>
      <c r="CL190" s="32"/>
      <c r="CM190" s="32"/>
      <c r="CN190" s="32"/>
      <c r="CO190" s="32"/>
      <c r="CP190" s="32"/>
      <c r="CQ190" s="32"/>
      <c r="CR190" s="32"/>
      <c r="CS190" s="32"/>
      <c r="CT190" s="32"/>
      <c r="CU190" s="32"/>
    </row>
    <row r="191" spans="1:99" s="33" customFormat="1" ht="12" x14ac:dyDescent="0.2">
      <c r="A191" s="26">
        <f t="shared" si="2"/>
        <v>188</v>
      </c>
      <c r="B191" s="34" t="s">
        <v>237</v>
      </c>
      <c r="C191" s="34" t="s">
        <v>49</v>
      </c>
      <c r="D191" s="34" t="s">
        <v>588</v>
      </c>
      <c r="E191" s="34" t="s">
        <v>40</v>
      </c>
      <c r="F191" s="35">
        <v>25000</v>
      </c>
      <c r="G191" s="35">
        <v>25000</v>
      </c>
      <c r="H191" s="36">
        <v>717.5</v>
      </c>
      <c r="I191" s="36">
        <v>0</v>
      </c>
      <c r="J191" s="36">
        <v>760</v>
      </c>
      <c r="K191" s="36">
        <v>0</v>
      </c>
      <c r="L191" s="36">
        <v>1477.5</v>
      </c>
      <c r="M191" s="36">
        <v>23522.5</v>
      </c>
      <c r="N191" s="31" t="s">
        <v>593</v>
      </c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  <c r="CA191" s="32"/>
      <c r="CB191" s="32"/>
      <c r="CC191" s="32"/>
      <c r="CD191" s="32"/>
      <c r="CE191" s="32"/>
      <c r="CF191" s="32"/>
      <c r="CG191" s="32"/>
      <c r="CH191" s="32"/>
      <c r="CI191" s="32"/>
      <c r="CJ191" s="32"/>
      <c r="CK191" s="32"/>
      <c r="CL191" s="32"/>
      <c r="CM191" s="32"/>
      <c r="CN191" s="32"/>
      <c r="CO191" s="32"/>
      <c r="CP191" s="32"/>
      <c r="CQ191" s="32"/>
      <c r="CR191" s="32"/>
      <c r="CS191" s="32"/>
      <c r="CT191" s="32"/>
      <c r="CU191" s="32"/>
    </row>
    <row r="192" spans="1:99" s="33" customFormat="1" ht="12" x14ac:dyDescent="0.2">
      <c r="A192" s="26">
        <f t="shared" si="2"/>
        <v>189</v>
      </c>
      <c r="B192" s="34" t="s">
        <v>611</v>
      </c>
      <c r="C192" s="34" t="s">
        <v>49</v>
      </c>
      <c r="D192" s="34" t="s">
        <v>591</v>
      </c>
      <c r="E192" s="34" t="s">
        <v>92</v>
      </c>
      <c r="F192" s="35">
        <v>11000</v>
      </c>
      <c r="G192" s="35">
        <v>11000</v>
      </c>
      <c r="H192" s="36">
        <v>315.7</v>
      </c>
      <c r="I192" s="36">
        <v>0</v>
      </c>
      <c r="J192" s="36">
        <f>+F192*3.04%</f>
        <v>334.4</v>
      </c>
      <c r="K192" s="36">
        <v>1000</v>
      </c>
      <c r="L192" s="36">
        <f>+K192+J192+H192</f>
        <v>1650.1000000000001</v>
      </c>
      <c r="M192" s="36">
        <f>+F192-L192</f>
        <v>9349.9</v>
      </c>
      <c r="N192" s="31" t="s">
        <v>594</v>
      </c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  <c r="CA192" s="32"/>
      <c r="CB192" s="32"/>
      <c r="CC192" s="32"/>
      <c r="CD192" s="32"/>
      <c r="CE192" s="32"/>
      <c r="CF192" s="32"/>
      <c r="CG192" s="32"/>
      <c r="CH192" s="32"/>
      <c r="CI192" s="32"/>
      <c r="CJ192" s="32"/>
      <c r="CK192" s="32"/>
      <c r="CL192" s="32"/>
      <c r="CM192" s="32"/>
      <c r="CN192" s="32"/>
      <c r="CO192" s="32"/>
      <c r="CP192" s="32"/>
      <c r="CQ192" s="32"/>
      <c r="CR192" s="32"/>
      <c r="CS192" s="32"/>
      <c r="CT192" s="32"/>
      <c r="CU192" s="32"/>
    </row>
    <row r="193" spans="1:99" s="33" customFormat="1" ht="12" x14ac:dyDescent="0.2">
      <c r="A193" s="26">
        <f t="shared" si="2"/>
        <v>190</v>
      </c>
      <c r="B193" s="34" t="s">
        <v>603</v>
      </c>
      <c r="C193" s="34" t="s">
        <v>49</v>
      </c>
      <c r="D193" s="34" t="s">
        <v>591</v>
      </c>
      <c r="E193" s="34" t="s">
        <v>92</v>
      </c>
      <c r="F193" s="35">
        <v>11000</v>
      </c>
      <c r="G193" s="35">
        <v>11000</v>
      </c>
      <c r="H193" s="36">
        <f>+G193*2.87%</f>
        <v>315.7</v>
      </c>
      <c r="I193" s="36">
        <v>0</v>
      </c>
      <c r="J193" s="36">
        <f>+F193*3.04%</f>
        <v>334.4</v>
      </c>
      <c r="K193" s="36">
        <v>0</v>
      </c>
      <c r="L193" s="36">
        <v>650.1</v>
      </c>
      <c r="M193" s="36">
        <f>+F193-L193</f>
        <v>10349.9</v>
      </c>
      <c r="N193" s="31" t="s">
        <v>594</v>
      </c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  <c r="CA193" s="32"/>
      <c r="CB193" s="32"/>
      <c r="CC193" s="32"/>
      <c r="CD193" s="32"/>
      <c r="CE193" s="32"/>
      <c r="CF193" s="32"/>
      <c r="CG193" s="32"/>
      <c r="CH193" s="32"/>
      <c r="CI193" s="32"/>
      <c r="CJ193" s="32"/>
      <c r="CK193" s="32"/>
      <c r="CL193" s="32"/>
      <c r="CM193" s="32"/>
      <c r="CN193" s="32"/>
      <c r="CO193" s="32"/>
      <c r="CP193" s="32"/>
      <c r="CQ193" s="32"/>
      <c r="CR193" s="32"/>
      <c r="CS193" s="32"/>
      <c r="CT193" s="32"/>
      <c r="CU193" s="32"/>
    </row>
    <row r="194" spans="1:99" s="33" customFormat="1" ht="12" x14ac:dyDescent="0.2">
      <c r="A194" s="26">
        <f t="shared" si="2"/>
        <v>191</v>
      </c>
      <c r="B194" s="34" t="s">
        <v>609</v>
      </c>
      <c r="C194" s="34" t="s">
        <v>49</v>
      </c>
      <c r="D194" s="34" t="s">
        <v>588</v>
      </c>
      <c r="E194" s="34" t="s">
        <v>10</v>
      </c>
      <c r="F194" s="35">
        <v>16458.2</v>
      </c>
      <c r="G194" s="35">
        <v>16458.2</v>
      </c>
      <c r="H194" s="36">
        <v>472.35</v>
      </c>
      <c r="I194" s="36">
        <v>0</v>
      </c>
      <c r="J194" s="36">
        <v>500.33</v>
      </c>
      <c r="K194" s="36">
        <v>0</v>
      </c>
      <c r="L194" s="36">
        <f>+J194+H194</f>
        <v>972.68000000000006</v>
      </c>
      <c r="M194" s="36">
        <f>+G194-L194</f>
        <v>15485.52</v>
      </c>
      <c r="N194" s="31" t="s">
        <v>593</v>
      </c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  <c r="CA194" s="32"/>
      <c r="CB194" s="32"/>
      <c r="CC194" s="32"/>
      <c r="CD194" s="32"/>
      <c r="CE194" s="32"/>
      <c r="CF194" s="32"/>
      <c r="CG194" s="32"/>
      <c r="CH194" s="32"/>
      <c r="CI194" s="32"/>
      <c r="CJ194" s="32"/>
      <c r="CK194" s="32"/>
      <c r="CL194" s="32"/>
      <c r="CM194" s="32"/>
      <c r="CN194" s="32"/>
      <c r="CO194" s="32"/>
      <c r="CP194" s="32"/>
      <c r="CQ194" s="32"/>
      <c r="CR194" s="32"/>
      <c r="CS194" s="32"/>
      <c r="CT194" s="32"/>
      <c r="CU194" s="32"/>
    </row>
    <row r="195" spans="1:99" s="33" customFormat="1" ht="12" x14ac:dyDescent="0.2">
      <c r="A195" s="26">
        <f t="shared" si="2"/>
        <v>192</v>
      </c>
      <c r="B195" s="34" t="s">
        <v>610</v>
      </c>
      <c r="C195" s="34" t="s">
        <v>49</v>
      </c>
      <c r="D195" s="34" t="s">
        <v>588</v>
      </c>
      <c r="E195" s="34" t="s">
        <v>63</v>
      </c>
      <c r="F195" s="35">
        <v>21000</v>
      </c>
      <c r="G195" s="35">
        <v>21000</v>
      </c>
      <c r="H195" s="36">
        <v>602.70000000000005</v>
      </c>
      <c r="I195" s="36">
        <v>0</v>
      </c>
      <c r="J195" s="36">
        <v>638.4</v>
      </c>
      <c r="K195" s="36">
        <v>0</v>
      </c>
      <c r="L195" s="36">
        <f>+J195+H195</f>
        <v>1241.0999999999999</v>
      </c>
      <c r="M195" s="36">
        <f>+G195-L195</f>
        <v>19758.900000000001</v>
      </c>
      <c r="N195" s="31" t="s">
        <v>594</v>
      </c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</row>
    <row r="196" spans="1:99" s="33" customFormat="1" ht="12" x14ac:dyDescent="0.2">
      <c r="A196" s="26">
        <f t="shared" si="2"/>
        <v>193</v>
      </c>
      <c r="B196" s="44" t="s">
        <v>571</v>
      </c>
      <c r="C196" s="44" t="s">
        <v>49</v>
      </c>
      <c r="D196" s="44" t="s">
        <v>588</v>
      </c>
      <c r="E196" s="44" t="s">
        <v>624</v>
      </c>
      <c r="F196" s="48">
        <v>28000</v>
      </c>
      <c r="G196" s="48">
        <v>28000</v>
      </c>
      <c r="H196" s="43">
        <v>803.6</v>
      </c>
      <c r="I196" s="36">
        <v>0</v>
      </c>
      <c r="J196" s="43">
        <v>851.2</v>
      </c>
      <c r="K196" s="43">
        <v>21.25</v>
      </c>
      <c r="L196" s="43">
        <f>+K196+J196+H196</f>
        <v>1676.0500000000002</v>
      </c>
      <c r="M196" s="43">
        <f>+F196-L196</f>
        <v>26323.95</v>
      </c>
      <c r="N196" s="45" t="s">
        <v>593</v>
      </c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  <c r="BY196" s="32"/>
      <c r="BZ196" s="32"/>
      <c r="CA196" s="32"/>
      <c r="CB196" s="32"/>
      <c r="CC196" s="32"/>
      <c r="CD196" s="32"/>
      <c r="CE196" s="32"/>
      <c r="CF196" s="32"/>
      <c r="CG196" s="32"/>
      <c r="CH196" s="32"/>
      <c r="CI196" s="32"/>
      <c r="CJ196" s="32"/>
      <c r="CK196" s="32"/>
      <c r="CL196" s="32"/>
      <c r="CM196" s="32"/>
      <c r="CN196" s="32"/>
      <c r="CO196" s="32"/>
      <c r="CP196" s="32"/>
      <c r="CQ196" s="32"/>
      <c r="CR196" s="32"/>
      <c r="CS196" s="32"/>
      <c r="CT196" s="32"/>
      <c r="CU196" s="32"/>
    </row>
    <row r="197" spans="1:99" s="33" customFormat="1" ht="12" x14ac:dyDescent="0.2">
      <c r="A197" s="26">
        <f t="shared" si="2"/>
        <v>194</v>
      </c>
      <c r="B197" s="44" t="s">
        <v>622</v>
      </c>
      <c r="C197" s="44" t="s">
        <v>49</v>
      </c>
      <c r="D197" s="44" t="s">
        <v>588</v>
      </c>
      <c r="E197" s="44" t="s">
        <v>129</v>
      </c>
      <c r="F197" s="48">
        <v>10000</v>
      </c>
      <c r="G197" s="48">
        <v>10000</v>
      </c>
      <c r="H197" s="43">
        <v>287</v>
      </c>
      <c r="I197" s="36">
        <v>0</v>
      </c>
      <c r="J197" s="43">
        <v>304</v>
      </c>
      <c r="K197" s="43"/>
      <c r="L197" s="43">
        <f>+J197+H197</f>
        <v>591</v>
      </c>
      <c r="M197" s="43">
        <f>+F197-L197</f>
        <v>9409</v>
      </c>
      <c r="N197" s="45" t="s">
        <v>594</v>
      </c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BY197" s="32"/>
      <c r="BZ197" s="32"/>
      <c r="CA197" s="32"/>
      <c r="CB197" s="32"/>
      <c r="CC197" s="32"/>
      <c r="CD197" s="32"/>
      <c r="CE197" s="32"/>
      <c r="CF197" s="32"/>
      <c r="CG197" s="32"/>
      <c r="CH197" s="32"/>
      <c r="CI197" s="32"/>
      <c r="CJ197" s="32"/>
      <c r="CK197" s="32"/>
      <c r="CL197" s="32"/>
      <c r="CM197" s="32"/>
      <c r="CN197" s="32"/>
      <c r="CO197" s="32"/>
      <c r="CP197" s="32"/>
      <c r="CQ197" s="32"/>
      <c r="CR197" s="32"/>
      <c r="CS197" s="32"/>
      <c r="CT197" s="32"/>
      <c r="CU197" s="32"/>
    </row>
    <row r="198" spans="1:99" s="42" customFormat="1" ht="12" x14ac:dyDescent="0.2">
      <c r="A198" s="26">
        <f t="shared" si="2"/>
        <v>195</v>
      </c>
      <c r="B198" s="37" t="s">
        <v>625</v>
      </c>
      <c r="C198" s="37" t="s">
        <v>49</v>
      </c>
      <c r="D198" s="37" t="s">
        <v>588</v>
      </c>
      <c r="E198" s="37" t="s">
        <v>70</v>
      </c>
      <c r="F198" s="38">
        <v>56154.5</v>
      </c>
      <c r="G198" s="38">
        <v>56154.5</v>
      </c>
      <c r="H198" s="39">
        <v>1611.63</v>
      </c>
      <c r="I198" s="39">
        <v>2763.03</v>
      </c>
      <c r="J198" s="39">
        <v>1707.1</v>
      </c>
      <c r="K198" s="39">
        <f>140+7127+49.5+1500+10547.11+2637.48</f>
        <v>22001.09</v>
      </c>
      <c r="L198" s="39">
        <f>+K198+J198+I198+H198</f>
        <v>28082.85</v>
      </c>
      <c r="M198" s="39">
        <f>+F198-L198</f>
        <v>28071.65</v>
      </c>
      <c r="N198" s="40" t="s">
        <v>594</v>
      </c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  <c r="BY198" s="32"/>
      <c r="BZ198" s="32"/>
      <c r="CA198" s="32"/>
      <c r="CB198" s="32"/>
      <c r="CC198" s="32"/>
      <c r="CD198" s="32"/>
      <c r="CE198" s="32"/>
      <c r="CF198" s="32"/>
      <c r="CG198" s="32"/>
      <c r="CH198" s="32"/>
      <c r="CI198" s="32"/>
      <c r="CJ198" s="32"/>
      <c r="CK198" s="32"/>
      <c r="CL198" s="32"/>
      <c r="CM198" s="32"/>
      <c r="CN198" s="32"/>
      <c r="CO198" s="32"/>
      <c r="CP198" s="32"/>
      <c r="CQ198" s="32"/>
      <c r="CR198" s="32"/>
      <c r="CS198" s="32"/>
      <c r="CT198" s="32"/>
      <c r="CU198" s="32"/>
    </row>
    <row r="199" spans="1:99" s="33" customFormat="1" ht="12" x14ac:dyDescent="0.2">
      <c r="A199" s="26">
        <f t="shared" si="2"/>
        <v>196</v>
      </c>
      <c r="B199" s="44" t="s">
        <v>623</v>
      </c>
      <c r="C199" s="44" t="s">
        <v>49</v>
      </c>
      <c r="D199" s="44" t="s">
        <v>588</v>
      </c>
      <c r="E199" s="44" t="s">
        <v>63</v>
      </c>
      <c r="F199" s="48">
        <v>16720</v>
      </c>
      <c r="G199" s="48">
        <v>16720</v>
      </c>
      <c r="H199" s="43">
        <v>479.86</v>
      </c>
      <c r="I199" s="36">
        <v>0</v>
      </c>
      <c r="J199" s="43">
        <v>508.29</v>
      </c>
      <c r="K199" s="36">
        <v>0</v>
      </c>
      <c r="L199" s="43">
        <f>+J199+H199</f>
        <v>988.15000000000009</v>
      </c>
      <c r="M199" s="43">
        <f>+F199-L199</f>
        <v>15731.85</v>
      </c>
      <c r="N199" s="45" t="s">
        <v>593</v>
      </c>
      <c r="O199" s="32"/>
      <c r="P199" s="49">
        <v>0</v>
      </c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  <c r="BZ199" s="32"/>
      <c r="CA199" s="32"/>
      <c r="CB199" s="32"/>
      <c r="CC199" s="32"/>
      <c r="CD199" s="32"/>
      <c r="CE199" s="32"/>
      <c r="CF199" s="32"/>
      <c r="CG199" s="32"/>
      <c r="CH199" s="32"/>
      <c r="CI199" s="32"/>
      <c r="CJ199" s="32"/>
      <c r="CK199" s="32"/>
      <c r="CL199" s="32"/>
      <c r="CM199" s="32"/>
      <c r="CN199" s="32"/>
      <c r="CO199" s="32"/>
      <c r="CP199" s="32"/>
      <c r="CQ199" s="32"/>
      <c r="CR199" s="32"/>
      <c r="CS199" s="32"/>
      <c r="CT199" s="32"/>
      <c r="CU199" s="32"/>
    </row>
    <row r="200" spans="1:99" s="33" customFormat="1" ht="12" x14ac:dyDescent="0.2">
      <c r="A200" s="26">
        <f t="shared" si="2"/>
        <v>197</v>
      </c>
      <c r="B200" s="44" t="s">
        <v>627</v>
      </c>
      <c r="C200" s="44" t="s">
        <v>49</v>
      </c>
      <c r="D200" s="34" t="s">
        <v>591</v>
      </c>
      <c r="E200" s="34" t="s">
        <v>92</v>
      </c>
      <c r="F200" s="48">
        <v>10000</v>
      </c>
      <c r="G200" s="48">
        <v>10000</v>
      </c>
      <c r="H200" s="43">
        <v>287</v>
      </c>
      <c r="I200" s="36">
        <v>0</v>
      </c>
      <c r="J200" s="43">
        <v>304</v>
      </c>
      <c r="K200" s="36">
        <v>0</v>
      </c>
      <c r="L200" s="43">
        <f>+J200+H200</f>
        <v>591</v>
      </c>
      <c r="M200" s="43">
        <f>+G200-L200</f>
        <v>9409</v>
      </c>
      <c r="N200" s="45" t="s">
        <v>594</v>
      </c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BY200" s="32"/>
      <c r="BZ200" s="32"/>
      <c r="CA200" s="32"/>
      <c r="CB200" s="32"/>
      <c r="CC200" s="32"/>
      <c r="CD200" s="32"/>
      <c r="CE200" s="32"/>
      <c r="CF200" s="32"/>
      <c r="CG200" s="32"/>
      <c r="CH200" s="32"/>
      <c r="CI200" s="32"/>
      <c r="CJ200" s="32"/>
      <c r="CK200" s="32"/>
      <c r="CL200" s="32"/>
      <c r="CM200" s="32"/>
      <c r="CN200" s="32"/>
      <c r="CO200" s="32"/>
      <c r="CP200" s="32"/>
      <c r="CQ200" s="32"/>
      <c r="CR200" s="32"/>
      <c r="CS200" s="32"/>
      <c r="CT200" s="32"/>
      <c r="CU200" s="32"/>
    </row>
    <row r="201" spans="1:99" s="33" customFormat="1" ht="12" x14ac:dyDescent="0.2">
      <c r="A201" s="26">
        <f t="shared" si="2"/>
        <v>198</v>
      </c>
      <c r="B201" s="44" t="s">
        <v>629</v>
      </c>
      <c r="C201" s="44" t="s">
        <v>49</v>
      </c>
      <c r="D201" s="44" t="s">
        <v>588</v>
      </c>
      <c r="E201" s="44" t="s">
        <v>628</v>
      </c>
      <c r="F201" s="48">
        <v>16500</v>
      </c>
      <c r="G201" s="48">
        <v>16500</v>
      </c>
      <c r="H201" s="43">
        <v>473.55</v>
      </c>
      <c r="I201" s="36">
        <v>0</v>
      </c>
      <c r="J201" s="43">
        <v>501.6</v>
      </c>
      <c r="K201" s="36">
        <v>0</v>
      </c>
      <c r="L201" s="43">
        <f>+J201+H201</f>
        <v>975.15000000000009</v>
      </c>
      <c r="M201" s="43">
        <f>+F201-L201</f>
        <v>15524.85</v>
      </c>
      <c r="N201" s="45" t="s">
        <v>594</v>
      </c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BY201" s="32"/>
      <c r="BZ201" s="32"/>
      <c r="CA201" s="32"/>
      <c r="CB201" s="32"/>
      <c r="CC201" s="32"/>
      <c r="CD201" s="32"/>
      <c r="CE201" s="32"/>
      <c r="CF201" s="32"/>
      <c r="CG201" s="32"/>
      <c r="CH201" s="32"/>
      <c r="CI201" s="32"/>
      <c r="CJ201" s="32"/>
      <c r="CK201" s="32"/>
      <c r="CL201" s="32"/>
      <c r="CM201" s="32"/>
      <c r="CN201" s="32"/>
      <c r="CO201" s="32"/>
      <c r="CP201" s="32"/>
      <c r="CQ201" s="32"/>
      <c r="CR201" s="32"/>
      <c r="CS201" s="32"/>
      <c r="CT201" s="32"/>
      <c r="CU201" s="32"/>
    </row>
    <row r="202" spans="1:99" s="42" customFormat="1" ht="12" x14ac:dyDescent="0.2">
      <c r="A202" s="26">
        <f t="shared" si="2"/>
        <v>199</v>
      </c>
      <c r="B202" s="37" t="s">
        <v>630</v>
      </c>
      <c r="C202" s="37" t="s">
        <v>49</v>
      </c>
      <c r="D202" s="37" t="s">
        <v>591</v>
      </c>
      <c r="E202" s="37" t="s">
        <v>18</v>
      </c>
      <c r="F202" s="38">
        <v>19000</v>
      </c>
      <c r="G202" s="38">
        <v>19000</v>
      </c>
      <c r="H202" s="39">
        <v>545.29999999999995</v>
      </c>
      <c r="I202" s="39">
        <v>0</v>
      </c>
      <c r="J202" s="39">
        <v>577.6</v>
      </c>
      <c r="K202" s="39">
        <v>0</v>
      </c>
      <c r="L202" s="39">
        <f>+J202+H202</f>
        <v>1122.9000000000001</v>
      </c>
      <c r="M202" s="39">
        <f>+F202-L202</f>
        <v>17877.099999999999</v>
      </c>
      <c r="N202" s="40" t="s">
        <v>594</v>
      </c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  <c r="BZ202" s="32"/>
      <c r="CA202" s="32"/>
      <c r="CB202" s="32"/>
      <c r="CC202" s="32"/>
      <c r="CD202" s="32"/>
      <c r="CE202" s="32"/>
      <c r="CF202" s="32"/>
      <c r="CG202" s="32"/>
      <c r="CH202" s="32"/>
      <c r="CI202" s="32"/>
      <c r="CJ202" s="32"/>
      <c r="CK202" s="32"/>
      <c r="CL202" s="32"/>
      <c r="CM202" s="32"/>
      <c r="CN202" s="32"/>
      <c r="CO202" s="32"/>
      <c r="CP202" s="32"/>
      <c r="CQ202" s="32"/>
      <c r="CR202" s="32"/>
      <c r="CS202" s="32"/>
      <c r="CT202" s="32"/>
      <c r="CU202" s="32"/>
    </row>
    <row r="203" spans="1:99" s="42" customFormat="1" ht="12" x14ac:dyDescent="0.2">
      <c r="A203" s="26">
        <f t="shared" si="2"/>
        <v>200</v>
      </c>
      <c r="B203" s="37" t="s">
        <v>631</v>
      </c>
      <c r="C203" s="37" t="s">
        <v>49</v>
      </c>
      <c r="D203" s="37" t="s">
        <v>591</v>
      </c>
      <c r="E203" s="37" t="s">
        <v>92</v>
      </c>
      <c r="F203" s="38">
        <v>10000</v>
      </c>
      <c r="G203" s="38">
        <v>10000</v>
      </c>
      <c r="H203" s="39">
        <v>287</v>
      </c>
      <c r="I203" s="39">
        <v>0</v>
      </c>
      <c r="J203" s="39">
        <v>304</v>
      </c>
      <c r="K203" s="39">
        <v>0</v>
      </c>
      <c r="L203" s="39">
        <f>+J203+H203</f>
        <v>591</v>
      </c>
      <c r="M203" s="39">
        <f>+F203-L203</f>
        <v>9409</v>
      </c>
      <c r="N203" s="40" t="s">
        <v>594</v>
      </c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  <c r="BY203" s="32"/>
      <c r="BZ203" s="32"/>
      <c r="CA203" s="32"/>
      <c r="CB203" s="32"/>
      <c r="CC203" s="32"/>
      <c r="CD203" s="32"/>
      <c r="CE203" s="32"/>
      <c r="CF203" s="32"/>
      <c r="CG203" s="32"/>
      <c r="CH203" s="32"/>
      <c r="CI203" s="32"/>
      <c r="CJ203" s="32"/>
      <c r="CK203" s="32"/>
      <c r="CL203" s="32"/>
      <c r="CM203" s="32"/>
      <c r="CN203" s="32"/>
      <c r="CO203" s="32"/>
      <c r="CP203" s="32"/>
      <c r="CQ203" s="32"/>
      <c r="CR203" s="32"/>
      <c r="CS203" s="32"/>
      <c r="CT203" s="32"/>
      <c r="CU203" s="32"/>
    </row>
    <row r="204" spans="1:99" s="33" customFormat="1" ht="12" x14ac:dyDescent="0.2">
      <c r="A204" s="26">
        <f t="shared" si="2"/>
        <v>201</v>
      </c>
      <c r="B204" s="44" t="s">
        <v>612</v>
      </c>
      <c r="C204" s="44" t="s">
        <v>49</v>
      </c>
      <c r="D204" s="44" t="s">
        <v>590</v>
      </c>
      <c r="E204" s="44" t="s">
        <v>73</v>
      </c>
      <c r="F204" s="48">
        <v>28000</v>
      </c>
      <c r="G204" s="48">
        <v>28000</v>
      </c>
      <c r="H204" s="43">
        <v>803.6</v>
      </c>
      <c r="I204" s="36">
        <v>0</v>
      </c>
      <c r="J204" s="43">
        <v>851.2</v>
      </c>
      <c r="K204" s="43">
        <v>989.85</v>
      </c>
      <c r="L204" s="43">
        <v>2644.65</v>
      </c>
      <c r="M204" s="43">
        <v>25355.35</v>
      </c>
      <c r="N204" s="45" t="s">
        <v>593</v>
      </c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  <c r="BR204" s="32"/>
      <c r="BS204" s="32"/>
      <c r="BT204" s="32"/>
      <c r="BU204" s="32"/>
      <c r="BV204" s="32"/>
      <c r="BW204" s="32"/>
      <c r="BX204" s="32"/>
      <c r="BY204" s="32"/>
      <c r="BZ204" s="32"/>
      <c r="CA204" s="32"/>
      <c r="CB204" s="32"/>
      <c r="CC204" s="32"/>
      <c r="CD204" s="32"/>
      <c r="CE204" s="32"/>
      <c r="CF204" s="32"/>
      <c r="CG204" s="32"/>
      <c r="CH204" s="32"/>
      <c r="CI204" s="32"/>
      <c r="CJ204" s="32"/>
      <c r="CK204" s="32"/>
      <c r="CL204" s="32"/>
      <c r="CM204" s="32"/>
      <c r="CN204" s="32"/>
      <c r="CO204" s="32"/>
      <c r="CP204" s="32"/>
      <c r="CQ204" s="32"/>
      <c r="CR204" s="32"/>
      <c r="CS204" s="32"/>
      <c r="CT204" s="32"/>
      <c r="CU204" s="32"/>
    </row>
    <row r="205" spans="1:99" s="33" customFormat="1" ht="12" x14ac:dyDescent="0.2">
      <c r="A205" s="26">
        <f t="shared" ref="A205:A268" si="3">+A204+1</f>
        <v>202</v>
      </c>
      <c r="B205" s="44" t="s">
        <v>613</v>
      </c>
      <c r="C205" s="44" t="s">
        <v>49</v>
      </c>
      <c r="D205" s="44" t="s">
        <v>590</v>
      </c>
      <c r="E205" s="44" t="s">
        <v>73</v>
      </c>
      <c r="F205" s="48">
        <v>28000</v>
      </c>
      <c r="G205" s="48">
        <v>28000</v>
      </c>
      <c r="H205" s="43">
        <v>803.6</v>
      </c>
      <c r="I205" s="36">
        <v>0</v>
      </c>
      <c r="J205" s="43">
        <v>851.2</v>
      </c>
      <c r="K205" s="43">
        <v>4316.1499999999996</v>
      </c>
      <c r="L205" s="43">
        <f>+K205+J205+H205</f>
        <v>5970.95</v>
      </c>
      <c r="M205" s="43">
        <f>+F205-L205</f>
        <v>22029.05</v>
      </c>
      <c r="N205" s="45" t="s">
        <v>593</v>
      </c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  <c r="BR205" s="32"/>
      <c r="BS205" s="32"/>
      <c r="BT205" s="32"/>
      <c r="BU205" s="32"/>
      <c r="BV205" s="32"/>
      <c r="BW205" s="32"/>
      <c r="BX205" s="32"/>
      <c r="BY205" s="32"/>
      <c r="BZ205" s="32"/>
      <c r="CA205" s="32"/>
      <c r="CB205" s="32"/>
      <c r="CC205" s="32"/>
      <c r="CD205" s="32"/>
      <c r="CE205" s="32"/>
      <c r="CF205" s="32"/>
      <c r="CG205" s="32"/>
      <c r="CH205" s="32"/>
      <c r="CI205" s="32"/>
      <c r="CJ205" s="32"/>
      <c r="CK205" s="32"/>
      <c r="CL205" s="32"/>
      <c r="CM205" s="32"/>
      <c r="CN205" s="32"/>
      <c r="CO205" s="32"/>
      <c r="CP205" s="32"/>
      <c r="CQ205" s="32"/>
      <c r="CR205" s="32"/>
      <c r="CS205" s="32"/>
      <c r="CT205" s="32"/>
      <c r="CU205" s="32"/>
    </row>
    <row r="206" spans="1:99" s="42" customFormat="1" ht="12" x14ac:dyDescent="0.2">
      <c r="A206" s="26">
        <f t="shared" si="3"/>
        <v>203</v>
      </c>
      <c r="B206" s="37" t="s">
        <v>614</v>
      </c>
      <c r="C206" s="37" t="s">
        <v>49</v>
      </c>
      <c r="D206" s="37" t="s">
        <v>590</v>
      </c>
      <c r="E206" s="37" t="s">
        <v>70</v>
      </c>
      <c r="F206" s="38">
        <v>38000</v>
      </c>
      <c r="G206" s="38">
        <v>38000</v>
      </c>
      <c r="H206" s="39">
        <v>1090.5999999999999</v>
      </c>
      <c r="I206" s="39">
        <v>160.38</v>
      </c>
      <c r="J206" s="39">
        <v>1155.2</v>
      </c>
      <c r="K206" s="39">
        <f>120+1130.04+21.25+500</f>
        <v>1771.29</v>
      </c>
      <c r="L206" s="39">
        <f>+K206+J206+I206+H206</f>
        <v>4177.4699999999993</v>
      </c>
      <c r="M206" s="39">
        <f>+F206-L206</f>
        <v>33822.53</v>
      </c>
      <c r="N206" s="40" t="s">
        <v>593</v>
      </c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  <c r="BY206" s="32"/>
      <c r="BZ206" s="32"/>
      <c r="CA206" s="32"/>
      <c r="CB206" s="32"/>
      <c r="CC206" s="32"/>
      <c r="CD206" s="32"/>
      <c r="CE206" s="32"/>
      <c r="CF206" s="32"/>
      <c r="CG206" s="32"/>
      <c r="CH206" s="32"/>
      <c r="CI206" s="32"/>
      <c r="CJ206" s="32"/>
      <c r="CK206" s="32"/>
      <c r="CL206" s="32"/>
      <c r="CM206" s="32"/>
      <c r="CN206" s="32"/>
      <c r="CO206" s="32"/>
      <c r="CP206" s="32"/>
      <c r="CQ206" s="32"/>
      <c r="CR206" s="32"/>
      <c r="CS206" s="32"/>
      <c r="CT206" s="32"/>
      <c r="CU206" s="32"/>
    </row>
    <row r="207" spans="1:99" s="42" customFormat="1" ht="12" x14ac:dyDescent="0.2">
      <c r="A207" s="26">
        <f t="shared" si="3"/>
        <v>204</v>
      </c>
      <c r="B207" s="37" t="s">
        <v>100</v>
      </c>
      <c r="C207" s="37" t="s">
        <v>49</v>
      </c>
      <c r="D207" s="37" t="s">
        <v>590</v>
      </c>
      <c r="E207" s="37" t="s">
        <v>70</v>
      </c>
      <c r="F207" s="38">
        <v>42170</v>
      </c>
      <c r="G207" s="38">
        <v>42170</v>
      </c>
      <c r="H207" s="39">
        <v>1210.28</v>
      </c>
      <c r="I207" s="39">
        <v>748.91</v>
      </c>
      <c r="J207" s="39">
        <v>1281.97</v>
      </c>
      <c r="K207" s="39">
        <f>322.87+21.25</f>
        <v>344.12</v>
      </c>
      <c r="L207" s="39">
        <f>+K207+J207+I207+H207</f>
        <v>3585.2799999999997</v>
      </c>
      <c r="M207" s="39">
        <f>+F207-L207</f>
        <v>38584.720000000001</v>
      </c>
      <c r="N207" s="40" t="s">
        <v>593</v>
      </c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  <c r="BY207" s="32"/>
      <c r="BZ207" s="32"/>
      <c r="CA207" s="32"/>
      <c r="CB207" s="32"/>
      <c r="CC207" s="32"/>
      <c r="CD207" s="32"/>
      <c r="CE207" s="32"/>
      <c r="CF207" s="32"/>
      <c r="CG207" s="32"/>
      <c r="CH207" s="32"/>
      <c r="CI207" s="32"/>
      <c r="CJ207" s="32"/>
      <c r="CK207" s="32"/>
      <c r="CL207" s="32"/>
      <c r="CM207" s="32"/>
      <c r="CN207" s="32"/>
      <c r="CO207" s="32"/>
      <c r="CP207" s="32"/>
      <c r="CQ207" s="32"/>
      <c r="CR207" s="32"/>
      <c r="CS207" s="32"/>
      <c r="CT207" s="32"/>
      <c r="CU207" s="32"/>
    </row>
    <row r="208" spans="1:99" s="33" customFormat="1" ht="12" x14ac:dyDescent="0.2">
      <c r="A208" s="26">
        <f t="shared" si="3"/>
        <v>205</v>
      </c>
      <c r="B208" s="34" t="s">
        <v>615</v>
      </c>
      <c r="C208" s="34" t="s">
        <v>49</v>
      </c>
      <c r="D208" s="34" t="s">
        <v>590</v>
      </c>
      <c r="E208" s="34" t="s">
        <v>70</v>
      </c>
      <c r="F208" s="35">
        <v>38000</v>
      </c>
      <c r="G208" s="35">
        <v>38000</v>
      </c>
      <c r="H208" s="36">
        <v>1090.5999999999999</v>
      </c>
      <c r="I208" s="36">
        <v>160.38</v>
      </c>
      <c r="J208" s="36">
        <v>1155.2</v>
      </c>
      <c r="K208" s="36">
        <v>6108.13</v>
      </c>
      <c r="L208" s="36">
        <v>8514.31</v>
      </c>
      <c r="M208" s="36">
        <v>29485.69</v>
      </c>
      <c r="N208" s="31" t="s">
        <v>593</v>
      </c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BY208" s="32"/>
      <c r="BZ208" s="32"/>
      <c r="CA208" s="32"/>
      <c r="CB208" s="32"/>
      <c r="CC208" s="32"/>
      <c r="CD208" s="32"/>
      <c r="CE208" s="32"/>
      <c r="CF208" s="32"/>
      <c r="CG208" s="32"/>
      <c r="CH208" s="32"/>
      <c r="CI208" s="32"/>
      <c r="CJ208" s="32"/>
      <c r="CK208" s="32"/>
      <c r="CL208" s="32"/>
      <c r="CM208" s="32"/>
      <c r="CN208" s="32"/>
      <c r="CO208" s="32"/>
      <c r="CP208" s="32"/>
      <c r="CQ208" s="32"/>
      <c r="CR208" s="32"/>
      <c r="CS208" s="32"/>
      <c r="CT208" s="32"/>
      <c r="CU208" s="32"/>
    </row>
    <row r="209" spans="1:99" s="42" customFormat="1" ht="12" x14ac:dyDescent="0.2">
      <c r="A209" s="26">
        <f t="shared" si="3"/>
        <v>206</v>
      </c>
      <c r="B209" s="37" t="s">
        <v>616</v>
      </c>
      <c r="C209" s="37" t="s">
        <v>49</v>
      </c>
      <c r="D209" s="37" t="s">
        <v>590</v>
      </c>
      <c r="E209" s="37" t="s">
        <v>70</v>
      </c>
      <c r="F209" s="38">
        <v>35000</v>
      </c>
      <c r="G209" s="38">
        <v>35000</v>
      </c>
      <c r="H209" s="39">
        <v>1004.5</v>
      </c>
      <c r="I209" s="39">
        <v>0</v>
      </c>
      <c r="J209" s="39">
        <v>1064</v>
      </c>
      <c r="K209" s="39">
        <f>140+1291.47+21.25+1000+8008+2637.48</f>
        <v>13098.2</v>
      </c>
      <c r="L209" s="39">
        <f>+K209+J209+H209</f>
        <v>15166.7</v>
      </c>
      <c r="M209" s="39">
        <f>+F209-L209</f>
        <v>19833.3</v>
      </c>
      <c r="N209" s="40" t="s">
        <v>593</v>
      </c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  <c r="BY209" s="32"/>
      <c r="BZ209" s="32"/>
      <c r="CA209" s="32"/>
      <c r="CB209" s="32"/>
      <c r="CC209" s="32"/>
      <c r="CD209" s="32"/>
      <c r="CE209" s="32"/>
      <c r="CF209" s="32"/>
      <c r="CG209" s="32"/>
      <c r="CH209" s="32"/>
      <c r="CI209" s="32"/>
      <c r="CJ209" s="32"/>
      <c r="CK209" s="32"/>
      <c r="CL209" s="32"/>
      <c r="CM209" s="32"/>
      <c r="CN209" s="32"/>
      <c r="CO209" s="32"/>
      <c r="CP209" s="32"/>
      <c r="CQ209" s="32"/>
      <c r="CR209" s="32"/>
      <c r="CS209" s="32"/>
      <c r="CT209" s="32"/>
      <c r="CU209" s="32"/>
    </row>
    <row r="210" spans="1:99" s="33" customFormat="1" ht="12" x14ac:dyDescent="0.2">
      <c r="A210" s="26">
        <f t="shared" si="3"/>
        <v>207</v>
      </c>
      <c r="B210" s="34" t="s">
        <v>617</v>
      </c>
      <c r="C210" s="34" t="s">
        <v>49</v>
      </c>
      <c r="D210" s="34" t="s">
        <v>591</v>
      </c>
      <c r="E210" s="34" t="s">
        <v>73</v>
      </c>
      <c r="F210" s="35">
        <v>38000</v>
      </c>
      <c r="G210" s="35">
        <v>38000</v>
      </c>
      <c r="H210" s="36">
        <v>1090.5999999999999</v>
      </c>
      <c r="I210" s="36">
        <v>160.38</v>
      </c>
      <c r="J210" s="36">
        <v>1155.2</v>
      </c>
      <c r="K210" s="36">
        <v>344.12</v>
      </c>
      <c r="L210" s="36">
        <v>2750.3</v>
      </c>
      <c r="M210" s="36">
        <v>35249.699999999997</v>
      </c>
      <c r="N210" s="31" t="s">
        <v>593</v>
      </c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  <c r="CA210" s="32"/>
      <c r="CB210" s="32"/>
      <c r="CC210" s="32"/>
      <c r="CD210" s="32"/>
      <c r="CE210" s="32"/>
      <c r="CF210" s="32"/>
      <c r="CG210" s="32"/>
      <c r="CH210" s="32"/>
      <c r="CI210" s="32"/>
      <c r="CJ210" s="32"/>
      <c r="CK210" s="32"/>
      <c r="CL210" s="32"/>
      <c r="CM210" s="32"/>
      <c r="CN210" s="32"/>
      <c r="CO210" s="32"/>
      <c r="CP210" s="32"/>
      <c r="CQ210" s="32"/>
      <c r="CR210" s="32"/>
      <c r="CS210" s="32"/>
      <c r="CT210" s="32"/>
      <c r="CU210" s="32"/>
    </row>
    <row r="211" spans="1:99" s="33" customFormat="1" ht="12" x14ac:dyDescent="0.2">
      <c r="A211" s="26">
        <f t="shared" si="3"/>
        <v>208</v>
      </c>
      <c r="B211" s="34" t="s">
        <v>239</v>
      </c>
      <c r="C211" s="34" t="s">
        <v>238</v>
      </c>
      <c r="D211" s="34" t="s">
        <v>588</v>
      </c>
      <c r="E211" s="34" t="s">
        <v>240</v>
      </c>
      <c r="F211" s="35">
        <v>75000</v>
      </c>
      <c r="G211" s="35">
        <v>75000</v>
      </c>
      <c r="H211" s="36">
        <v>2152.5</v>
      </c>
      <c r="I211" s="36">
        <v>5993.89</v>
      </c>
      <c r="J211" s="36">
        <v>2280</v>
      </c>
      <c r="K211" s="36">
        <v>19761.509999999998</v>
      </c>
      <c r="L211" s="36">
        <f>+K211+J211+I211+H211</f>
        <v>30187.899999999998</v>
      </c>
      <c r="M211" s="36">
        <f>+G211-L211</f>
        <v>44812.100000000006</v>
      </c>
      <c r="N211" s="31" t="s">
        <v>593</v>
      </c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  <c r="CA211" s="32"/>
      <c r="CB211" s="32"/>
      <c r="CC211" s="32"/>
      <c r="CD211" s="32"/>
      <c r="CE211" s="32"/>
      <c r="CF211" s="32"/>
      <c r="CG211" s="32"/>
      <c r="CH211" s="32"/>
      <c r="CI211" s="32"/>
      <c r="CJ211" s="32"/>
      <c r="CK211" s="32"/>
      <c r="CL211" s="32"/>
      <c r="CM211" s="32"/>
      <c r="CN211" s="32"/>
      <c r="CO211" s="32"/>
      <c r="CP211" s="32"/>
      <c r="CQ211" s="32"/>
      <c r="CR211" s="32"/>
      <c r="CS211" s="32"/>
      <c r="CT211" s="32"/>
      <c r="CU211" s="32"/>
    </row>
    <row r="212" spans="1:99" s="42" customFormat="1" ht="12" x14ac:dyDescent="0.2">
      <c r="A212" s="26">
        <f t="shared" si="3"/>
        <v>209</v>
      </c>
      <c r="B212" s="37" t="s">
        <v>241</v>
      </c>
      <c r="C212" s="37" t="s">
        <v>238</v>
      </c>
      <c r="D212" s="37" t="s">
        <v>591</v>
      </c>
      <c r="E212" s="37" t="s">
        <v>240</v>
      </c>
      <c r="F212" s="38">
        <v>65000</v>
      </c>
      <c r="G212" s="38">
        <v>65000</v>
      </c>
      <c r="H212" s="39">
        <v>1865.5</v>
      </c>
      <c r="I212" s="39">
        <v>4112.09</v>
      </c>
      <c r="J212" s="39">
        <v>1976</v>
      </c>
      <c r="K212" s="39">
        <f>650+21.25+1500+9792.62+1577.45</f>
        <v>13541.320000000002</v>
      </c>
      <c r="L212" s="39">
        <f>+K212+J212+I212+H212</f>
        <v>21494.910000000003</v>
      </c>
      <c r="M212" s="39">
        <f>+F212-L212</f>
        <v>43505.09</v>
      </c>
      <c r="N212" s="40" t="s">
        <v>593</v>
      </c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  <c r="BZ212" s="32"/>
      <c r="CA212" s="32"/>
      <c r="CB212" s="32"/>
      <c r="CC212" s="32"/>
      <c r="CD212" s="32"/>
      <c r="CE212" s="32"/>
      <c r="CF212" s="32"/>
      <c r="CG212" s="32"/>
      <c r="CH212" s="32"/>
      <c r="CI212" s="32"/>
      <c r="CJ212" s="32"/>
      <c r="CK212" s="32"/>
      <c r="CL212" s="32"/>
      <c r="CM212" s="32"/>
      <c r="CN212" s="32"/>
      <c r="CO212" s="32"/>
      <c r="CP212" s="32"/>
      <c r="CQ212" s="32"/>
      <c r="CR212" s="32"/>
      <c r="CS212" s="32"/>
      <c r="CT212" s="32"/>
      <c r="CU212" s="32"/>
    </row>
    <row r="213" spans="1:99" s="42" customFormat="1" ht="12" x14ac:dyDescent="0.2">
      <c r="A213" s="26">
        <f t="shared" si="3"/>
        <v>210</v>
      </c>
      <c r="B213" s="37" t="s">
        <v>242</v>
      </c>
      <c r="C213" s="37" t="s">
        <v>238</v>
      </c>
      <c r="D213" s="37" t="s">
        <v>590</v>
      </c>
      <c r="E213" s="37" t="s">
        <v>243</v>
      </c>
      <c r="F213" s="38">
        <v>50000</v>
      </c>
      <c r="G213" s="38">
        <v>50000</v>
      </c>
      <c r="H213" s="39">
        <v>1435</v>
      </c>
      <c r="I213" s="39">
        <v>1854</v>
      </c>
      <c r="J213" s="39">
        <v>1520</v>
      </c>
      <c r="K213" s="39">
        <f>21.25+3000+3771.39</f>
        <v>6792.6399999999994</v>
      </c>
      <c r="L213" s="39">
        <f>+K213+J213+I213+H213</f>
        <v>11601.64</v>
      </c>
      <c r="M213" s="39">
        <f>+F213-L213</f>
        <v>38398.36</v>
      </c>
      <c r="N213" s="40" t="s">
        <v>594</v>
      </c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  <c r="BY213" s="32"/>
      <c r="BZ213" s="32"/>
      <c r="CA213" s="32"/>
      <c r="CB213" s="32"/>
      <c r="CC213" s="32"/>
      <c r="CD213" s="32"/>
      <c r="CE213" s="32"/>
      <c r="CF213" s="32"/>
      <c r="CG213" s="32"/>
      <c r="CH213" s="32"/>
      <c r="CI213" s="32"/>
      <c r="CJ213" s="32"/>
      <c r="CK213" s="32"/>
      <c r="CL213" s="32"/>
      <c r="CM213" s="32"/>
      <c r="CN213" s="32"/>
      <c r="CO213" s="32"/>
      <c r="CP213" s="32"/>
      <c r="CQ213" s="32"/>
      <c r="CR213" s="32"/>
      <c r="CS213" s="32"/>
      <c r="CT213" s="32"/>
      <c r="CU213" s="32"/>
    </row>
    <row r="214" spans="1:99" s="33" customFormat="1" ht="12" x14ac:dyDescent="0.2">
      <c r="A214" s="26">
        <f t="shared" si="3"/>
        <v>211</v>
      </c>
      <c r="B214" s="34" t="s">
        <v>244</v>
      </c>
      <c r="C214" s="34" t="s">
        <v>238</v>
      </c>
      <c r="D214" s="34" t="s">
        <v>590</v>
      </c>
      <c r="E214" s="34" t="s">
        <v>245</v>
      </c>
      <c r="F214" s="35">
        <v>95000</v>
      </c>
      <c r="G214" s="35">
        <v>95000</v>
      </c>
      <c r="H214" s="36">
        <v>2726.5</v>
      </c>
      <c r="I214" s="36">
        <v>10929.24</v>
      </c>
      <c r="J214" s="36">
        <v>2888</v>
      </c>
      <c r="K214" s="36">
        <v>11430.12</v>
      </c>
      <c r="L214" s="36">
        <f>+K214+J214+I214+H214</f>
        <v>27973.86</v>
      </c>
      <c r="M214" s="36">
        <f>+F214-L214</f>
        <v>67026.14</v>
      </c>
      <c r="N214" s="31" t="s">
        <v>594</v>
      </c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  <c r="BZ214" s="32"/>
      <c r="CA214" s="32"/>
      <c r="CB214" s="32"/>
      <c r="CC214" s="32"/>
      <c r="CD214" s="32"/>
      <c r="CE214" s="32"/>
      <c r="CF214" s="32"/>
      <c r="CG214" s="32"/>
      <c r="CH214" s="32"/>
      <c r="CI214" s="32"/>
      <c r="CJ214" s="32"/>
      <c r="CK214" s="32"/>
      <c r="CL214" s="32"/>
      <c r="CM214" s="32"/>
      <c r="CN214" s="32"/>
      <c r="CO214" s="32"/>
      <c r="CP214" s="32"/>
      <c r="CQ214" s="32"/>
      <c r="CR214" s="32"/>
      <c r="CS214" s="32"/>
      <c r="CT214" s="32"/>
      <c r="CU214" s="32"/>
    </row>
    <row r="215" spans="1:99" s="33" customFormat="1" ht="12" x14ac:dyDescent="0.2">
      <c r="A215" s="26">
        <f t="shared" si="3"/>
        <v>212</v>
      </c>
      <c r="B215" s="34" t="s">
        <v>246</v>
      </c>
      <c r="C215" s="34" t="s">
        <v>238</v>
      </c>
      <c r="D215" s="34" t="s">
        <v>590</v>
      </c>
      <c r="E215" s="34" t="s">
        <v>243</v>
      </c>
      <c r="F215" s="35">
        <v>50000</v>
      </c>
      <c r="G215" s="35">
        <v>50000</v>
      </c>
      <c r="H215" s="36">
        <v>1435</v>
      </c>
      <c r="I215" s="36">
        <v>1854</v>
      </c>
      <c r="J215" s="36">
        <v>1520</v>
      </c>
      <c r="K215" s="36">
        <v>21.25</v>
      </c>
      <c r="L215" s="36">
        <v>4830.25</v>
      </c>
      <c r="M215" s="36">
        <v>45169.75</v>
      </c>
      <c r="N215" s="31" t="s">
        <v>594</v>
      </c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  <c r="CA215" s="32"/>
      <c r="CB215" s="32"/>
      <c r="CC215" s="32"/>
      <c r="CD215" s="32"/>
      <c r="CE215" s="32"/>
      <c r="CF215" s="32"/>
      <c r="CG215" s="32"/>
      <c r="CH215" s="32"/>
      <c r="CI215" s="32"/>
      <c r="CJ215" s="32"/>
      <c r="CK215" s="32"/>
      <c r="CL215" s="32"/>
      <c r="CM215" s="32"/>
      <c r="CN215" s="32"/>
      <c r="CO215" s="32"/>
      <c r="CP215" s="32"/>
      <c r="CQ215" s="32"/>
      <c r="CR215" s="32"/>
      <c r="CS215" s="32"/>
      <c r="CT215" s="32"/>
      <c r="CU215" s="32"/>
    </row>
    <row r="216" spans="1:99" s="33" customFormat="1" ht="12" x14ac:dyDescent="0.2">
      <c r="A216" s="26">
        <f t="shared" si="3"/>
        <v>213</v>
      </c>
      <c r="B216" s="34" t="s">
        <v>247</v>
      </c>
      <c r="C216" s="34" t="s">
        <v>238</v>
      </c>
      <c r="D216" s="34" t="s">
        <v>588</v>
      </c>
      <c r="E216" s="34" t="s">
        <v>243</v>
      </c>
      <c r="F216" s="35">
        <v>50000</v>
      </c>
      <c r="G216" s="35">
        <v>50000</v>
      </c>
      <c r="H216" s="36">
        <v>1435</v>
      </c>
      <c r="I216" s="36">
        <v>1854</v>
      </c>
      <c r="J216" s="36">
        <v>1520</v>
      </c>
      <c r="K216" s="36">
        <v>6517.54</v>
      </c>
      <c r="L216" s="36">
        <v>11326.54</v>
      </c>
      <c r="M216" s="36">
        <v>38673.46</v>
      </c>
      <c r="N216" s="31" t="s">
        <v>593</v>
      </c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  <c r="CA216" s="32"/>
      <c r="CB216" s="32"/>
      <c r="CC216" s="32"/>
      <c r="CD216" s="32"/>
      <c r="CE216" s="32"/>
      <c r="CF216" s="32"/>
      <c r="CG216" s="32"/>
      <c r="CH216" s="32"/>
      <c r="CI216" s="32"/>
      <c r="CJ216" s="32"/>
      <c r="CK216" s="32"/>
      <c r="CL216" s="32"/>
      <c r="CM216" s="32"/>
      <c r="CN216" s="32"/>
      <c r="CO216" s="32"/>
      <c r="CP216" s="32"/>
      <c r="CQ216" s="32"/>
      <c r="CR216" s="32"/>
      <c r="CS216" s="32"/>
      <c r="CT216" s="32"/>
      <c r="CU216" s="32"/>
    </row>
    <row r="217" spans="1:99" s="33" customFormat="1" ht="12" x14ac:dyDescent="0.2">
      <c r="A217" s="26">
        <f t="shared" si="3"/>
        <v>214</v>
      </c>
      <c r="B217" s="34" t="s">
        <v>248</v>
      </c>
      <c r="C217" s="34" t="s">
        <v>238</v>
      </c>
      <c r="D217" s="34" t="s">
        <v>590</v>
      </c>
      <c r="E217" s="34" t="s">
        <v>240</v>
      </c>
      <c r="F217" s="35">
        <v>75000</v>
      </c>
      <c r="G217" s="35">
        <v>75000</v>
      </c>
      <c r="H217" s="36">
        <v>2152.5</v>
      </c>
      <c r="I217" s="36">
        <v>6309.38</v>
      </c>
      <c r="J217" s="36">
        <v>2280</v>
      </c>
      <c r="K217" s="36">
        <v>2120.33</v>
      </c>
      <c r="L217" s="36">
        <v>12862.21</v>
      </c>
      <c r="M217" s="36">
        <v>62137.79</v>
      </c>
      <c r="N217" s="31" t="s">
        <v>594</v>
      </c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  <c r="CA217" s="32"/>
      <c r="CB217" s="32"/>
      <c r="CC217" s="32"/>
      <c r="CD217" s="32"/>
      <c r="CE217" s="32"/>
      <c r="CF217" s="32"/>
      <c r="CG217" s="32"/>
      <c r="CH217" s="32"/>
      <c r="CI217" s="32"/>
      <c r="CJ217" s="32"/>
      <c r="CK217" s="32"/>
      <c r="CL217" s="32"/>
      <c r="CM217" s="32"/>
      <c r="CN217" s="32"/>
      <c r="CO217" s="32"/>
      <c r="CP217" s="32"/>
      <c r="CQ217" s="32"/>
      <c r="CR217" s="32"/>
      <c r="CS217" s="32"/>
      <c r="CT217" s="32"/>
      <c r="CU217" s="32"/>
    </row>
    <row r="218" spans="1:99" s="33" customFormat="1" ht="12" x14ac:dyDescent="0.2">
      <c r="A218" s="26">
        <f t="shared" si="3"/>
        <v>215</v>
      </c>
      <c r="B218" s="34" t="s">
        <v>249</v>
      </c>
      <c r="C218" s="34" t="s">
        <v>238</v>
      </c>
      <c r="D218" s="34" t="s">
        <v>590</v>
      </c>
      <c r="E218" s="34" t="s">
        <v>250</v>
      </c>
      <c r="F218" s="35">
        <v>85000</v>
      </c>
      <c r="G218" s="35">
        <v>85000</v>
      </c>
      <c r="H218" s="36">
        <v>2439.5</v>
      </c>
      <c r="I218" s="36">
        <v>8576.99</v>
      </c>
      <c r="J218" s="36">
        <v>2584</v>
      </c>
      <c r="K218" s="36">
        <v>19083.39</v>
      </c>
      <c r="L218" s="36">
        <v>32683.88</v>
      </c>
      <c r="M218" s="36">
        <v>52316.12</v>
      </c>
      <c r="N218" s="31" t="s">
        <v>594</v>
      </c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  <c r="CA218" s="32"/>
      <c r="CB218" s="32"/>
      <c r="CC218" s="32"/>
      <c r="CD218" s="32"/>
      <c r="CE218" s="32"/>
      <c r="CF218" s="32"/>
      <c r="CG218" s="32"/>
      <c r="CH218" s="32"/>
      <c r="CI218" s="32"/>
      <c r="CJ218" s="32"/>
      <c r="CK218" s="32"/>
      <c r="CL218" s="32"/>
      <c r="CM218" s="32"/>
      <c r="CN218" s="32"/>
      <c r="CO218" s="32"/>
      <c r="CP218" s="32"/>
      <c r="CQ218" s="32"/>
      <c r="CR218" s="32"/>
      <c r="CS218" s="32"/>
      <c r="CT218" s="32"/>
      <c r="CU218" s="32"/>
    </row>
    <row r="219" spans="1:99" s="33" customFormat="1" ht="12" x14ac:dyDescent="0.2">
      <c r="A219" s="26">
        <f t="shared" si="3"/>
        <v>216</v>
      </c>
      <c r="B219" s="34" t="s">
        <v>251</v>
      </c>
      <c r="C219" s="34" t="s">
        <v>238</v>
      </c>
      <c r="D219" s="34" t="s">
        <v>590</v>
      </c>
      <c r="E219" s="34" t="s">
        <v>245</v>
      </c>
      <c r="F219" s="35">
        <v>95000</v>
      </c>
      <c r="G219" s="35">
        <v>95000</v>
      </c>
      <c r="H219" s="36">
        <v>2726.5</v>
      </c>
      <c r="I219" s="36">
        <v>10929.24</v>
      </c>
      <c r="J219" s="36">
        <v>2888</v>
      </c>
      <c r="K219" s="36">
        <v>2704.14</v>
      </c>
      <c r="L219" s="36">
        <v>19247.88</v>
      </c>
      <c r="M219" s="36">
        <v>75752.12</v>
      </c>
      <c r="N219" s="31" t="s">
        <v>594</v>
      </c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  <c r="CA219" s="32"/>
      <c r="CB219" s="32"/>
      <c r="CC219" s="32"/>
      <c r="CD219" s="32"/>
      <c r="CE219" s="32"/>
      <c r="CF219" s="32"/>
      <c r="CG219" s="32"/>
      <c r="CH219" s="32"/>
      <c r="CI219" s="32"/>
      <c r="CJ219" s="32"/>
      <c r="CK219" s="32"/>
      <c r="CL219" s="32"/>
      <c r="CM219" s="32"/>
      <c r="CN219" s="32"/>
      <c r="CO219" s="32"/>
      <c r="CP219" s="32"/>
      <c r="CQ219" s="32"/>
      <c r="CR219" s="32"/>
      <c r="CS219" s="32"/>
      <c r="CT219" s="32"/>
      <c r="CU219" s="32"/>
    </row>
    <row r="220" spans="1:99" s="33" customFormat="1" ht="12" x14ac:dyDescent="0.2">
      <c r="A220" s="26">
        <f t="shared" si="3"/>
        <v>217</v>
      </c>
      <c r="B220" s="34" t="s">
        <v>252</v>
      </c>
      <c r="C220" s="34" t="s">
        <v>238</v>
      </c>
      <c r="D220" s="34" t="s">
        <v>588</v>
      </c>
      <c r="E220" s="34" t="s">
        <v>243</v>
      </c>
      <c r="F220" s="35">
        <v>50000</v>
      </c>
      <c r="G220" s="35">
        <v>50000</v>
      </c>
      <c r="H220" s="36">
        <v>1435</v>
      </c>
      <c r="I220" s="36">
        <v>1854</v>
      </c>
      <c r="J220" s="36">
        <v>1520</v>
      </c>
      <c r="K220" s="36">
        <v>23237.25</v>
      </c>
      <c r="L220" s="36">
        <f>+K220+J220+I220+H220</f>
        <v>28046.25</v>
      </c>
      <c r="M220" s="36">
        <f>+F220-L220</f>
        <v>21953.75</v>
      </c>
      <c r="N220" s="31" t="s">
        <v>594</v>
      </c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  <c r="BZ220" s="32"/>
      <c r="CA220" s="32"/>
      <c r="CB220" s="32"/>
      <c r="CC220" s="32"/>
      <c r="CD220" s="32"/>
      <c r="CE220" s="32"/>
      <c r="CF220" s="32"/>
      <c r="CG220" s="32"/>
      <c r="CH220" s="32"/>
      <c r="CI220" s="32"/>
      <c r="CJ220" s="32"/>
      <c r="CK220" s="32"/>
      <c r="CL220" s="32"/>
      <c r="CM220" s="32"/>
      <c r="CN220" s="32"/>
      <c r="CO220" s="32"/>
      <c r="CP220" s="32"/>
      <c r="CQ220" s="32"/>
      <c r="CR220" s="32"/>
      <c r="CS220" s="32"/>
      <c r="CT220" s="32"/>
      <c r="CU220" s="32"/>
    </row>
    <row r="221" spans="1:99" s="33" customFormat="1" ht="12" x14ac:dyDescent="0.2">
      <c r="A221" s="26">
        <f t="shared" si="3"/>
        <v>218</v>
      </c>
      <c r="B221" s="34" t="s">
        <v>253</v>
      </c>
      <c r="C221" s="34" t="s">
        <v>238</v>
      </c>
      <c r="D221" s="34" t="s">
        <v>588</v>
      </c>
      <c r="E221" s="34" t="s">
        <v>243</v>
      </c>
      <c r="F221" s="35">
        <v>50000</v>
      </c>
      <c r="G221" s="35">
        <v>50000</v>
      </c>
      <c r="H221" s="36">
        <v>1435</v>
      </c>
      <c r="I221" s="36">
        <v>1854</v>
      </c>
      <c r="J221" s="36">
        <v>1520</v>
      </c>
      <c r="K221" s="36">
        <v>16825.54</v>
      </c>
      <c r="L221" s="36">
        <v>21634.54</v>
      </c>
      <c r="M221" s="36">
        <v>28365.46</v>
      </c>
      <c r="N221" s="31" t="s">
        <v>594</v>
      </c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  <c r="BR221" s="32"/>
      <c r="BS221" s="32"/>
      <c r="BT221" s="32"/>
      <c r="BU221" s="32"/>
      <c r="BV221" s="32"/>
      <c r="BW221" s="32"/>
      <c r="BX221" s="32"/>
      <c r="BY221" s="32"/>
      <c r="BZ221" s="32"/>
      <c r="CA221" s="32"/>
      <c r="CB221" s="32"/>
      <c r="CC221" s="32"/>
      <c r="CD221" s="32"/>
      <c r="CE221" s="32"/>
      <c r="CF221" s="32"/>
      <c r="CG221" s="32"/>
      <c r="CH221" s="32"/>
      <c r="CI221" s="32"/>
      <c r="CJ221" s="32"/>
      <c r="CK221" s="32"/>
      <c r="CL221" s="32"/>
      <c r="CM221" s="32"/>
      <c r="CN221" s="32"/>
      <c r="CO221" s="32"/>
      <c r="CP221" s="32"/>
      <c r="CQ221" s="32"/>
      <c r="CR221" s="32"/>
      <c r="CS221" s="32"/>
      <c r="CT221" s="32"/>
      <c r="CU221" s="32"/>
    </row>
    <row r="222" spans="1:99" s="33" customFormat="1" ht="12" x14ac:dyDescent="0.2">
      <c r="A222" s="26">
        <f t="shared" si="3"/>
        <v>219</v>
      </c>
      <c r="B222" s="34" t="s">
        <v>254</v>
      </c>
      <c r="C222" s="34" t="s">
        <v>238</v>
      </c>
      <c r="D222" s="34" t="s">
        <v>590</v>
      </c>
      <c r="E222" s="34" t="s">
        <v>240</v>
      </c>
      <c r="F222" s="35">
        <v>75000</v>
      </c>
      <c r="G222" s="35">
        <v>75000</v>
      </c>
      <c r="H222" s="36">
        <v>2152.5</v>
      </c>
      <c r="I222" s="36">
        <v>6309.38</v>
      </c>
      <c r="J222" s="36">
        <v>2280</v>
      </c>
      <c r="K222" s="36">
        <v>19585.36</v>
      </c>
      <c r="L222" s="36">
        <v>30327.24</v>
      </c>
      <c r="M222" s="36">
        <v>44672.76</v>
      </c>
      <c r="N222" s="31" t="s">
        <v>594</v>
      </c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  <c r="BY222" s="32"/>
      <c r="BZ222" s="32"/>
      <c r="CA222" s="32"/>
      <c r="CB222" s="32"/>
      <c r="CC222" s="32"/>
      <c r="CD222" s="32"/>
      <c r="CE222" s="32"/>
      <c r="CF222" s="32"/>
      <c r="CG222" s="32"/>
      <c r="CH222" s="32"/>
      <c r="CI222" s="32"/>
      <c r="CJ222" s="32"/>
      <c r="CK222" s="32"/>
      <c r="CL222" s="32"/>
      <c r="CM222" s="32"/>
      <c r="CN222" s="32"/>
      <c r="CO222" s="32"/>
      <c r="CP222" s="32"/>
      <c r="CQ222" s="32"/>
      <c r="CR222" s="32"/>
      <c r="CS222" s="32"/>
      <c r="CT222" s="32"/>
      <c r="CU222" s="32"/>
    </row>
    <row r="223" spans="1:99" s="33" customFormat="1" ht="12" x14ac:dyDescent="0.2">
      <c r="A223" s="26">
        <f t="shared" si="3"/>
        <v>220</v>
      </c>
      <c r="B223" s="34" t="s">
        <v>255</v>
      </c>
      <c r="C223" s="34" t="s">
        <v>238</v>
      </c>
      <c r="D223" s="34" t="s">
        <v>588</v>
      </c>
      <c r="E223" s="34" t="s">
        <v>240</v>
      </c>
      <c r="F223" s="35">
        <v>75000</v>
      </c>
      <c r="G223" s="35">
        <v>75000</v>
      </c>
      <c r="H223" s="36">
        <v>2152.5</v>
      </c>
      <c r="I223" s="36">
        <v>6309.38</v>
      </c>
      <c r="J223" s="36">
        <v>2280</v>
      </c>
      <c r="K223" s="36">
        <v>5435.19</v>
      </c>
      <c r="L223" s="36">
        <v>16177.07</v>
      </c>
      <c r="M223" s="36">
        <v>58822.93</v>
      </c>
      <c r="N223" s="31" t="s">
        <v>593</v>
      </c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  <c r="BU223" s="32"/>
      <c r="BV223" s="32"/>
      <c r="BW223" s="32"/>
      <c r="BX223" s="32"/>
      <c r="BY223" s="32"/>
      <c r="BZ223" s="32"/>
      <c r="CA223" s="32"/>
      <c r="CB223" s="32"/>
      <c r="CC223" s="32"/>
      <c r="CD223" s="32"/>
      <c r="CE223" s="32"/>
      <c r="CF223" s="32"/>
      <c r="CG223" s="32"/>
      <c r="CH223" s="32"/>
      <c r="CI223" s="32"/>
      <c r="CJ223" s="32"/>
      <c r="CK223" s="32"/>
      <c r="CL223" s="32"/>
      <c r="CM223" s="32"/>
      <c r="CN223" s="32"/>
      <c r="CO223" s="32"/>
      <c r="CP223" s="32"/>
      <c r="CQ223" s="32"/>
      <c r="CR223" s="32"/>
      <c r="CS223" s="32"/>
      <c r="CT223" s="32"/>
      <c r="CU223" s="32"/>
    </row>
    <row r="224" spans="1:99" s="33" customFormat="1" ht="12" x14ac:dyDescent="0.2">
      <c r="A224" s="26">
        <f t="shared" si="3"/>
        <v>221</v>
      </c>
      <c r="B224" s="34" t="s">
        <v>256</v>
      </c>
      <c r="C224" s="34" t="s">
        <v>238</v>
      </c>
      <c r="D224" s="34" t="s">
        <v>588</v>
      </c>
      <c r="E224" s="34" t="s">
        <v>240</v>
      </c>
      <c r="F224" s="35">
        <v>35000</v>
      </c>
      <c r="G224" s="35">
        <v>35000</v>
      </c>
      <c r="H224" s="36">
        <v>1004.5</v>
      </c>
      <c r="I224" s="36">
        <v>0</v>
      </c>
      <c r="J224" s="36">
        <v>1064</v>
      </c>
      <c r="K224" s="36">
        <v>21.25</v>
      </c>
      <c r="L224" s="36">
        <v>2089.75</v>
      </c>
      <c r="M224" s="36">
        <v>32910.25</v>
      </c>
      <c r="N224" s="31" t="s">
        <v>594</v>
      </c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  <c r="BU224" s="32"/>
      <c r="BV224" s="32"/>
      <c r="BW224" s="32"/>
      <c r="BX224" s="32"/>
      <c r="BY224" s="32"/>
      <c r="BZ224" s="32"/>
      <c r="CA224" s="32"/>
      <c r="CB224" s="32"/>
      <c r="CC224" s="32"/>
      <c r="CD224" s="32"/>
      <c r="CE224" s="32"/>
      <c r="CF224" s="32"/>
      <c r="CG224" s="32"/>
      <c r="CH224" s="32"/>
      <c r="CI224" s="32"/>
      <c r="CJ224" s="32"/>
      <c r="CK224" s="32"/>
      <c r="CL224" s="32"/>
      <c r="CM224" s="32"/>
      <c r="CN224" s="32"/>
      <c r="CO224" s="32"/>
      <c r="CP224" s="32"/>
      <c r="CQ224" s="32"/>
      <c r="CR224" s="32"/>
      <c r="CS224" s="32"/>
      <c r="CT224" s="32"/>
      <c r="CU224" s="32"/>
    </row>
    <row r="225" spans="1:99" s="33" customFormat="1" ht="12" x14ac:dyDescent="0.2">
      <c r="A225" s="26">
        <f t="shared" si="3"/>
        <v>222</v>
      </c>
      <c r="B225" s="34" t="s">
        <v>257</v>
      </c>
      <c r="C225" s="34" t="s">
        <v>238</v>
      </c>
      <c r="D225" s="34" t="s">
        <v>590</v>
      </c>
      <c r="E225" s="34" t="s">
        <v>250</v>
      </c>
      <c r="F225" s="35">
        <v>85000</v>
      </c>
      <c r="G225" s="35">
        <v>85000</v>
      </c>
      <c r="H225" s="36">
        <v>2439.5</v>
      </c>
      <c r="I225" s="36">
        <v>8576.99</v>
      </c>
      <c r="J225" s="36">
        <v>2584</v>
      </c>
      <c r="K225" s="36">
        <v>30230.46</v>
      </c>
      <c r="L225" s="36">
        <f>+K225+J225+I225+H225</f>
        <v>43830.95</v>
      </c>
      <c r="M225" s="36">
        <f>+F225-L225</f>
        <v>41169.050000000003</v>
      </c>
      <c r="N225" s="31" t="s">
        <v>594</v>
      </c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  <c r="CA225" s="32"/>
      <c r="CB225" s="32"/>
      <c r="CC225" s="32"/>
      <c r="CD225" s="32"/>
      <c r="CE225" s="32"/>
      <c r="CF225" s="32"/>
      <c r="CG225" s="32"/>
      <c r="CH225" s="32"/>
      <c r="CI225" s="32"/>
      <c r="CJ225" s="32"/>
      <c r="CK225" s="32"/>
      <c r="CL225" s="32"/>
      <c r="CM225" s="32"/>
      <c r="CN225" s="32"/>
      <c r="CO225" s="32"/>
      <c r="CP225" s="32"/>
      <c r="CQ225" s="32"/>
      <c r="CR225" s="32"/>
      <c r="CS225" s="32"/>
      <c r="CT225" s="32"/>
      <c r="CU225" s="32"/>
    </row>
    <row r="226" spans="1:99" s="33" customFormat="1" ht="12" x14ac:dyDescent="0.2">
      <c r="A226" s="26">
        <f t="shared" si="3"/>
        <v>223</v>
      </c>
      <c r="B226" s="34" t="s">
        <v>258</v>
      </c>
      <c r="C226" s="34" t="s">
        <v>238</v>
      </c>
      <c r="D226" s="34" t="s">
        <v>588</v>
      </c>
      <c r="E226" s="34" t="s">
        <v>245</v>
      </c>
      <c r="F226" s="35">
        <v>95000</v>
      </c>
      <c r="G226" s="35">
        <v>95000</v>
      </c>
      <c r="H226" s="36">
        <v>2726.5</v>
      </c>
      <c r="I226" s="36">
        <v>10929.24</v>
      </c>
      <c r="J226" s="36">
        <v>2888</v>
      </c>
      <c r="K226" s="36">
        <v>10167</v>
      </c>
      <c r="L226" s="36">
        <v>26710.74</v>
      </c>
      <c r="M226" s="36">
        <v>68289.259999999995</v>
      </c>
      <c r="N226" s="31" t="s">
        <v>594</v>
      </c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  <c r="BZ226" s="32"/>
      <c r="CA226" s="32"/>
      <c r="CB226" s="32"/>
      <c r="CC226" s="32"/>
      <c r="CD226" s="32"/>
      <c r="CE226" s="32"/>
      <c r="CF226" s="32"/>
      <c r="CG226" s="32"/>
      <c r="CH226" s="32"/>
      <c r="CI226" s="32"/>
      <c r="CJ226" s="32"/>
      <c r="CK226" s="32"/>
      <c r="CL226" s="32"/>
      <c r="CM226" s="32"/>
      <c r="CN226" s="32"/>
      <c r="CO226" s="32"/>
      <c r="CP226" s="32"/>
      <c r="CQ226" s="32"/>
      <c r="CR226" s="32"/>
      <c r="CS226" s="32"/>
      <c r="CT226" s="32"/>
      <c r="CU226" s="32"/>
    </row>
    <row r="227" spans="1:99" s="33" customFormat="1" ht="12" x14ac:dyDescent="0.2">
      <c r="A227" s="26">
        <f t="shared" si="3"/>
        <v>224</v>
      </c>
      <c r="B227" s="34" t="s">
        <v>259</v>
      </c>
      <c r="C227" s="34" t="s">
        <v>238</v>
      </c>
      <c r="D227" s="34" t="s">
        <v>588</v>
      </c>
      <c r="E227" s="34" t="s">
        <v>240</v>
      </c>
      <c r="F227" s="35">
        <v>75000</v>
      </c>
      <c r="G227" s="35">
        <v>75000</v>
      </c>
      <c r="H227" s="36">
        <v>2152.5</v>
      </c>
      <c r="I227" s="36">
        <v>6309.38</v>
      </c>
      <c r="J227" s="36">
        <v>2280</v>
      </c>
      <c r="K227" s="36">
        <v>12979.8</v>
      </c>
      <c r="L227" s="36">
        <v>23721.68</v>
      </c>
      <c r="M227" s="36">
        <v>51278.32</v>
      </c>
      <c r="N227" s="31" t="s">
        <v>594</v>
      </c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2"/>
      <c r="CA227" s="32"/>
      <c r="CB227" s="32"/>
      <c r="CC227" s="32"/>
      <c r="CD227" s="32"/>
      <c r="CE227" s="32"/>
      <c r="CF227" s="32"/>
      <c r="CG227" s="32"/>
      <c r="CH227" s="32"/>
      <c r="CI227" s="32"/>
      <c r="CJ227" s="32"/>
      <c r="CK227" s="32"/>
      <c r="CL227" s="32"/>
      <c r="CM227" s="32"/>
      <c r="CN227" s="32"/>
      <c r="CO227" s="32"/>
      <c r="CP227" s="32"/>
      <c r="CQ227" s="32"/>
      <c r="CR227" s="32"/>
      <c r="CS227" s="32"/>
      <c r="CT227" s="32"/>
      <c r="CU227" s="32"/>
    </row>
    <row r="228" spans="1:99" s="33" customFormat="1" ht="12" x14ac:dyDescent="0.2">
      <c r="A228" s="26">
        <f t="shared" si="3"/>
        <v>225</v>
      </c>
      <c r="B228" s="44" t="s">
        <v>260</v>
      </c>
      <c r="C228" s="44" t="s">
        <v>238</v>
      </c>
      <c r="D228" s="44" t="s">
        <v>590</v>
      </c>
      <c r="E228" s="44" t="s">
        <v>250</v>
      </c>
      <c r="F228" s="48">
        <v>85000</v>
      </c>
      <c r="G228" s="48">
        <v>85000</v>
      </c>
      <c r="H228" s="43">
        <v>2439.5</v>
      </c>
      <c r="I228" s="43">
        <v>8576.99</v>
      </c>
      <c r="J228" s="43">
        <v>2584</v>
      </c>
      <c r="K228" s="43">
        <v>56825.75</v>
      </c>
      <c r="L228" s="43">
        <f>+K228+J228+I228+H228</f>
        <v>70426.240000000005</v>
      </c>
      <c r="M228" s="46">
        <f>+F228-L228</f>
        <v>14573.759999999995</v>
      </c>
      <c r="N228" s="45" t="s">
        <v>594</v>
      </c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  <c r="BT228" s="32"/>
      <c r="BU228" s="32"/>
      <c r="BV228" s="32"/>
      <c r="BW228" s="32"/>
      <c r="BX228" s="32"/>
      <c r="BY228" s="32"/>
      <c r="BZ228" s="32"/>
      <c r="CA228" s="32"/>
      <c r="CB228" s="32"/>
      <c r="CC228" s="32"/>
      <c r="CD228" s="32"/>
      <c r="CE228" s="32"/>
      <c r="CF228" s="32"/>
      <c r="CG228" s="32"/>
      <c r="CH228" s="32"/>
      <c r="CI228" s="32"/>
      <c r="CJ228" s="32"/>
      <c r="CK228" s="32"/>
      <c r="CL228" s="32"/>
      <c r="CM228" s="32"/>
      <c r="CN228" s="32"/>
      <c r="CO228" s="32"/>
      <c r="CP228" s="32"/>
      <c r="CQ228" s="32"/>
      <c r="CR228" s="32"/>
      <c r="CS228" s="32"/>
      <c r="CT228" s="32"/>
      <c r="CU228" s="32"/>
    </row>
    <row r="229" spans="1:99" s="33" customFormat="1" ht="12" x14ac:dyDescent="0.2">
      <c r="A229" s="26">
        <f t="shared" si="3"/>
        <v>226</v>
      </c>
      <c r="B229" s="34" t="s">
        <v>261</v>
      </c>
      <c r="C229" s="34" t="s">
        <v>238</v>
      </c>
      <c r="D229" s="34" t="s">
        <v>588</v>
      </c>
      <c r="E229" s="34" t="s">
        <v>240</v>
      </c>
      <c r="F229" s="35">
        <v>75000</v>
      </c>
      <c r="G229" s="35">
        <v>75000</v>
      </c>
      <c r="H229" s="36">
        <v>2152.5</v>
      </c>
      <c r="I229" s="36">
        <v>6309.38</v>
      </c>
      <c r="J229" s="36">
        <v>2280</v>
      </c>
      <c r="K229" s="36">
        <v>15435.88</v>
      </c>
      <c r="L229" s="36">
        <f>+K229+J229+I229+H229</f>
        <v>26177.759999999998</v>
      </c>
      <c r="M229" s="36">
        <f>+F229-L229</f>
        <v>48822.240000000005</v>
      </c>
      <c r="N229" s="31" t="s">
        <v>593</v>
      </c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  <c r="BU229" s="32"/>
      <c r="BV229" s="32"/>
      <c r="BW229" s="32"/>
      <c r="BX229" s="32"/>
      <c r="BY229" s="32"/>
      <c r="BZ229" s="32"/>
      <c r="CA229" s="32"/>
      <c r="CB229" s="32"/>
      <c r="CC229" s="32"/>
      <c r="CD229" s="32"/>
      <c r="CE229" s="32"/>
      <c r="CF229" s="32"/>
      <c r="CG229" s="32"/>
      <c r="CH229" s="32"/>
      <c r="CI229" s="32"/>
      <c r="CJ229" s="32"/>
      <c r="CK229" s="32"/>
      <c r="CL229" s="32"/>
      <c r="CM229" s="32"/>
      <c r="CN229" s="32"/>
      <c r="CO229" s="32"/>
      <c r="CP229" s="32"/>
      <c r="CQ229" s="32"/>
      <c r="CR229" s="32"/>
      <c r="CS229" s="32"/>
      <c r="CT229" s="32"/>
      <c r="CU229" s="32"/>
    </row>
    <row r="230" spans="1:99" s="33" customFormat="1" ht="12" x14ac:dyDescent="0.2">
      <c r="A230" s="26">
        <f t="shared" si="3"/>
        <v>227</v>
      </c>
      <c r="B230" s="34" t="s">
        <v>262</v>
      </c>
      <c r="C230" s="34" t="s">
        <v>238</v>
      </c>
      <c r="D230" s="34" t="s">
        <v>590</v>
      </c>
      <c r="E230" s="34" t="s">
        <v>250</v>
      </c>
      <c r="F230" s="35">
        <v>85000</v>
      </c>
      <c r="G230" s="35">
        <v>85000</v>
      </c>
      <c r="H230" s="36">
        <v>2439.5</v>
      </c>
      <c r="I230" s="36">
        <v>7788.27</v>
      </c>
      <c r="J230" s="36">
        <v>2584</v>
      </c>
      <c r="K230" s="36">
        <v>3276.15</v>
      </c>
      <c r="L230" s="36">
        <v>16087.92</v>
      </c>
      <c r="M230" s="36">
        <v>68912.08</v>
      </c>
      <c r="N230" s="31" t="s">
        <v>593</v>
      </c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  <c r="BT230" s="32"/>
      <c r="BU230" s="32"/>
      <c r="BV230" s="32"/>
      <c r="BW230" s="32"/>
      <c r="BX230" s="32"/>
      <c r="BY230" s="32"/>
      <c r="BZ230" s="32"/>
      <c r="CA230" s="32"/>
      <c r="CB230" s="32"/>
      <c r="CC230" s="32"/>
      <c r="CD230" s="32"/>
      <c r="CE230" s="32"/>
      <c r="CF230" s="32"/>
      <c r="CG230" s="32"/>
      <c r="CH230" s="32"/>
      <c r="CI230" s="32"/>
      <c r="CJ230" s="32"/>
      <c r="CK230" s="32"/>
      <c r="CL230" s="32"/>
      <c r="CM230" s="32"/>
      <c r="CN230" s="32"/>
      <c r="CO230" s="32"/>
      <c r="CP230" s="32"/>
      <c r="CQ230" s="32"/>
      <c r="CR230" s="32"/>
      <c r="CS230" s="32"/>
      <c r="CT230" s="32"/>
      <c r="CU230" s="32"/>
    </row>
    <row r="231" spans="1:99" s="33" customFormat="1" ht="12" x14ac:dyDescent="0.2">
      <c r="A231" s="26">
        <f t="shared" si="3"/>
        <v>228</v>
      </c>
      <c r="B231" s="34" t="s">
        <v>263</v>
      </c>
      <c r="C231" s="34" t="s">
        <v>238</v>
      </c>
      <c r="D231" s="34" t="s">
        <v>590</v>
      </c>
      <c r="E231" s="34" t="s">
        <v>240</v>
      </c>
      <c r="F231" s="35">
        <v>65000</v>
      </c>
      <c r="G231" s="35">
        <v>65000</v>
      </c>
      <c r="H231" s="36">
        <v>1865.5</v>
      </c>
      <c r="I231" s="36">
        <v>4427.58</v>
      </c>
      <c r="J231" s="36">
        <v>1976</v>
      </c>
      <c r="K231" s="36">
        <v>15292.66</v>
      </c>
      <c r="L231" s="36">
        <v>23561.74</v>
      </c>
      <c r="M231" s="36">
        <v>41438.26</v>
      </c>
      <c r="N231" s="31" t="s">
        <v>593</v>
      </c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2"/>
      <c r="BT231" s="32"/>
      <c r="BU231" s="32"/>
      <c r="BV231" s="32"/>
      <c r="BW231" s="32"/>
      <c r="BX231" s="32"/>
      <c r="BY231" s="32"/>
      <c r="BZ231" s="32"/>
      <c r="CA231" s="32"/>
      <c r="CB231" s="32"/>
      <c r="CC231" s="32"/>
      <c r="CD231" s="32"/>
      <c r="CE231" s="32"/>
      <c r="CF231" s="32"/>
      <c r="CG231" s="32"/>
      <c r="CH231" s="32"/>
      <c r="CI231" s="32"/>
      <c r="CJ231" s="32"/>
      <c r="CK231" s="32"/>
      <c r="CL231" s="32"/>
      <c r="CM231" s="32"/>
      <c r="CN231" s="32"/>
      <c r="CO231" s="32"/>
      <c r="CP231" s="32"/>
      <c r="CQ231" s="32"/>
      <c r="CR231" s="32"/>
      <c r="CS231" s="32"/>
      <c r="CT231" s="32"/>
      <c r="CU231" s="32"/>
    </row>
    <row r="232" spans="1:99" s="33" customFormat="1" ht="12" x14ac:dyDescent="0.2">
      <c r="A232" s="26">
        <f t="shared" si="3"/>
        <v>229</v>
      </c>
      <c r="B232" s="34" t="s">
        <v>264</v>
      </c>
      <c r="C232" s="34" t="s">
        <v>238</v>
      </c>
      <c r="D232" s="34" t="s">
        <v>588</v>
      </c>
      <c r="E232" s="34" t="s">
        <v>243</v>
      </c>
      <c r="F232" s="35">
        <v>50000</v>
      </c>
      <c r="G232" s="35">
        <v>50000</v>
      </c>
      <c r="H232" s="36">
        <v>1435</v>
      </c>
      <c r="I232" s="36">
        <v>1617.38</v>
      </c>
      <c r="J232" s="36">
        <v>1520</v>
      </c>
      <c r="K232" s="36">
        <v>2098.6999999999998</v>
      </c>
      <c r="L232" s="36">
        <f>+K232+J232+I232+H232</f>
        <v>6671.08</v>
      </c>
      <c r="M232" s="36">
        <f>+G232-L232</f>
        <v>43328.92</v>
      </c>
      <c r="N232" s="31" t="s">
        <v>593</v>
      </c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32"/>
      <c r="BT232" s="32"/>
      <c r="BU232" s="32"/>
      <c r="BV232" s="32"/>
      <c r="BW232" s="32"/>
      <c r="BX232" s="32"/>
      <c r="BY232" s="32"/>
      <c r="BZ232" s="32"/>
      <c r="CA232" s="32"/>
      <c r="CB232" s="32"/>
      <c r="CC232" s="32"/>
      <c r="CD232" s="32"/>
      <c r="CE232" s="32"/>
      <c r="CF232" s="32"/>
      <c r="CG232" s="32"/>
      <c r="CH232" s="32"/>
      <c r="CI232" s="32"/>
      <c r="CJ232" s="32"/>
      <c r="CK232" s="32"/>
      <c r="CL232" s="32"/>
      <c r="CM232" s="32"/>
      <c r="CN232" s="32"/>
      <c r="CO232" s="32"/>
      <c r="CP232" s="32"/>
      <c r="CQ232" s="32"/>
      <c r="CR232" s="32"/>
      <c r="CS232" s="32"/>
      <c r="CT232" s="32"/>
      <c r="CU232" s="32"/>
    </row>
    <row r="233" spans="1:99" s="33" customFormat="1" ht="12" x14ac:dyDescent="0.2">
      <c r="A233" s="26">
        <f t="shared" si="3"/>
        <v>230</v>
      </c>
      <c r="B233" s="34" t="s">
        <v>265</v>
      </c>
      <c r="C233" s="34" t="s">
        <v>238</v>
      </c>
      <c r="D233" s="34" t="s">
        <v>588</v>
      </c>
      <c r="E233" s="34" t="s">
        <v>266</v>
      </c>
      <c r="F233" s="35">
        <v>35000</v>
      </c>
      <c r="G233" s="35">
        <v>35000</v>
      </c>
      <c r="H233" s="36">
        <v>1004.5</v>
      </c>
      <c r="I233" s="36">
        <v>0</v>
      </c>
      <c r="J233" s="36">
        <v>1064</v>
      </c>
      <c r="K233" s="36">
        <v>1767.25</v>
      </c>
      <c r="L233" s="36">
        <v>3835.75</v>
      </c>
      <c r="M233" s="36">
        <v>31164.25</v>
      </c>
      <c r="N233" s="31" t="s">
        <v>593</v>
      </c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32"/>
      <c r="BR233" s="32"/>
      <c r="BS233" s="32"/>
      <c r="BT233" s="32"/>
      <c r="BU233" s="32"/>
      <c r="BV233" s="32"/>
      <c r="BW233" s="32"/>
      <c r="BX233" s="32"/>
      <c r="BY233" s="32"/>
      <c r="BZ233" s="32"/>
      <c r="CA233" s="32"/>
      <c r="CB233" s="32"/>
      <c r="CC233" s="32"/>
      <c r="CD233" s="32"/>
      <c r="CE233" s="32"/>
      <c r="CF233" s="32"/>
      <c r="CG233" s="32"/>
      <c r="CH233" s="32"/>
      <c r="CI233" s="32"/>
      <c r="CJ233" s="32"/>
      <c r="CK233" s="32"/>
      <c r="CL233" s="32"/>
      <c r="CM233" s="32"/>
      <c r="CN233" s="32"/>
      <c r="CO233" s="32"/>
      <c r="CP233" s="32"/>
      <c r="CQ233" s="32"/>
      <c r="CR233" s="32"/>
      <c r="CS233" s="32"/>
      <c r="CT233" s="32"/>
      <c r="CU233" s="32"/>
    </row>
    <row r="234" spans="1:99" s="33" customFormat="1" ht="12" x14ac:dyDescent="0.2">
      <c r="A234" s="26">
        <f t="shared" si="3"/>
        <v>231</v>
      </c>
      <c r="B234" s="34" t="s">
        <v>267</v>
      </c>
      <c r="C234" s="34" t="s">
        <v>238</v>
      </c>
      <c r="D234" s="34" t="s">
        <v>588</v>
      </c>
      <c r="E234" s="34" t="s">
        <v>268</v>
      </c>
      <c r="F234" s="35">
        <v>35000</v>
      </c>
      <c r="G234" s="35">
        <v>35000</v>
      </c>
      <c r="H234" s="36">
        <v>1004.5</v>
      </c>
      <c r="I234" s="36">
        <v>0</v>
      </c>
      <c r="J234" s="36">
        <v>1064</v>
      </c>
      <c r="K234" s="36">
        <v>21.25</v>
      </c>
      <c r="L234" s="36">
        <v>2089.75</v>
      </c>
      <c r="M234" s="36">
        <v>32910.25</v>
      </c>
      <c r="N234" s="31" t="s">
        <v>594</v>
      </c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2"/>
      <c r="BR234" s="32"/>
      <c r="BS234" s="32"/>
      <c r="BT234" s="32"/>
      <c r="BU234" s="32"/>
      <c r="BV234" s="32"/>
      <c r="BW234" s="32"/>
      <c r="BX234" s="32"/>
      <c r="BY234" s="32"/>
      <c r="BZ234" s="32"/>
      <c r="CA234" s="32"/>
      <c r="CB234" s="32"/>
      <c r="CC234" s="32"/>
      <c r="CD234" s="32"/>
      <c r="CE234" s="32"/>
      <c r="CF234" s="32"/>
      <c r="CG234" s="32"/>
      <c r="CH234" s="32"/>
      <c r="CI234" s="32"/>
      <c r="CJ234" s="32"/>
      <c r="CK234" s="32"/>
      <c r="CL234" s="32"/>
      <c r="CM234" s="32"/>
      <c r="CN234" s="32"/>
      <c r="CO234" s="32"/>
      <c r="CP234" s="32"/>
      <c r="CQ234" s="32"/>
      <c r="CR234" s="32"/>
      <c r="CS234" s="32"/>
      <c r="CT234" s="32"/>
      <c r="CU234" s="32"/>
    </row>
    <row r="235" spans="1:99" s="33" customFormat="1" ht="12" x14ac:dyDescent="0.2">
      <c r="A235" s="26">
        <f t="shared" si="3"/>
        <v>232</v>
      </c>
      <c r="B235" s="34" t="s">
        <v>269</v>
      </c>
      <c r="C235" s="34" t="s">
        <v>238</v>
      </c>
      <c r="D235" s="34" t="s">
        <v>588</v>
      </c>
      <c r="E235" s="34" t="s">
        <v>243</v>
      </c>
      <c r="F235" s="35">
        <v>50000</v>
      </c>
      <c r="G235" s="35">
        <v>50000</v>
      </c>
      <c r="H235" s="36">
        <v>1435</v>
      </c>
      <c r="I235" s="36">
        <v>1854</v>
      </c>
      <c r="J235" s="36">
        <v>1520</v>
      </c>
      <c r="K235" s="36">
        <v>4764.07</v>
      </c>
      <c r="L235" s="36">
        <v>9573.07</v>
      </c>
      <c r="M235" s="36">
        <v>40426.93</v>
      </c>
      <c r="N235" s="31" t="s">
        <v>593</v>
      </c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  <c r="BP235" s="32"/>
      <c r="BQ235" s="32"/>
      <c r="BR235" s="32"/>
      <c r="BS235" s="32"/>
      <c r="BT235" s="32"/>
      <c r="BU235" s="32"/>
      <c r="BV235" s="32"/>
      <c r="BW235" s="32"/>
      <c r="BX235" s="32"/>
      <c r="BY235" s="32"/>
      <c r="BZ235" s="32"/>
      <c r="CA235" s="32"/>
      <c r="CB235" s="32"/>
      <c r="CC235" s="32"/>
      <c r="CD235" s="32"/>
      <c r="CE235" s="32"/>
      <c r="CF235" s="32"/>
      <c r="CG235" s="32"/>
      <c r="CH235" s="32"/>
      <c r="CI235" s="32"/>
      <c r="CJ235" s="32"/>
      <c r="CK235" s="32"/>
      <c r="CL235" s="32"/>
      <c r="CM235" s="32"/>
      <c r="CN235" s="32"/>
      <c r="CO235" s="32"/>
      <c r="CP235" s="32"/>
      <c r="CQ235" s="32"/>
      <c r="CR235" s="32"/>
      <c r="CS235" s="32"/>
      <c r="CT235" s="32"/>
      <c r="CU235" s="32"/>
    </row>
    <row r="236" spans="1:99" s="33" customFormat="1" ht="12" x14ac:dyDescent="0.2">
      <c r="A236" s="26">
        <f t="shared" si="3"/>
        <v>233</v>
      </c>
      <c r="B236" s="34" t="s">
        <v>270</v>
      </c>
      <c r="C236" s="34" t="s">
        <v>238</v>
      </c>
      <c r="D236" s="34" t="s">
        <v>588</v>
      </c>
      <c r="E236" s="34" t="s">
        <v>243</v>
      </c>
      <c r="F236" s="35">
        <v>50000</v>
      </c>
      <c r="G236" s="35">
        <v>50000</v>
      </c>
      <c r="H236" s="36">
        <v>1435</v>
      </c>
      <c r="I236" s="36">
        <v>1854</v>
      </c>
      <c r="J236" s="36">
        <v>1520</v>
      </c>
      <c r="K236" s="36">
        <v>4533.7700000000004</v>
      </c>
      <c r="L236" s="36">
        <v>9342.77</v>
      </c>
      <c r="M236" s="36">
        <v>40657.230000000003</v>
      </c>
      <c r="N236" s="31" t="s">
        <v>593</v>
      </c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  <c r="BO236" s="32"/>
      <c r="BP236" s="32"/>
      <c r="BQ236" s="32"/>
      <c r="BR236" s="32"/>
      <c r="BS236" s="32"/>
      <c r="BT236" s="32"/>
      <c r="BU236" s="32"/>
      <c r="BV236" s="32"/>
      <c r="BW236" s="32"/>
      <c r="BX236" s="32"/>
      <c r="BY236" s="32"/>
      <c r="BZ236" s="32"/>
      <c r="CA236" s="32"/>
      <c r="CB236" s="32"/>
      <c r="CC236" s="32"/>
      <c r="CD236" s="32"/>
      <c r="CE236" s="32"/>
      <c r="CF236" s="32"/>
      <c r="CG236" s="32"/>
      <c r="CH236" s="32"/>
      <c r="CI236" s="32"/>
      <c r="CJ236" s="32"/>
      <c r="CK236" s="32"/>
      <c r="CL236" s="32"/>
      <c r="CM236" s="32"/>
      <c r="CN236" s="32"/>
      <c r="CO236" s="32"/>
      <c r="CP236" s="32"/>
      <c r="CQ236" s="32"/>
      <c r="CR236" s="32"/>
      <c r="CS236" s="32"/>
      <c r="CT236" s="32"/>
      <c r="CU236" s="32"/>
    </row>
    <row r="237" spans="1:99" s="33" customFormat="1" ht="12" x14ac:dyDescent="0.2">
      <c r="A237" s="26">
        <f t="shared" si="3"/>
        <v>234</v>
      </c>
      <c r="B237" s="34" t="s">
        <v>271</v>
      </c>
      <c r="C237" s="34" t="s">
        <v>238</v>
      </c>
      <c r="D237" s="34" t="s">
        <v>588</v>
      </c>
      <c r="E237" s="34" t="s">
        <v>240</v>
      </c>
      <c r="F237" s="35">
        <v>75000</v>
      </c>
      <c r="G237" s="35">
        <v>75000</v>
      </c>
      <c r="H237" s="36">
        <v>2152.5</v>
      </c>
      <c r="I237" s="36">
        <v>6309.38</v>
      </c>
      <c r="J237" s="36">
        <v>2280</v>
      </c>
      <c r="K237" s="36">
        <v>1044.1199999999999</v>
      </c>
      <c r="L237" s="36">
        <v>11786</v>
      </c>
      <c r="M237" s="36">
        <v>63214</v>
      </c>
      <c r="N237" s="31" t="s">
        <v>594</v>
      </c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  <c r="BO237" s="32"/>
      <c r="BP237" s="32"/>
      <c r="BQ237" s="32"/>
      <c r="BR237" s="32"/>
      <c r="BS237" s="32"/>
      <c r="BT237" s="32"/>
      <c r="BU237" s="32"/>
      <c r="BV237" s="32"/>
      <c r="BW237" s="32"/>
      <c r="BX237" s="32"/>
      <c r="BY237" s="32"/>
      <c r="BZ237" s="32"/>
      <c r="CA237" s="32"/>
      <c r="CB237" s="32"/>
      <c r="CC237" s="32"/>
      <c r="CD237" s="32"/>
      <c r="CE237" s="32"/>
      <c r="CF237" s="32"/>
      <c r="CG237" s="32"/>
      <c r="CH237" s="32"/>
      <c r="CI237" s="32"/>
      <c r="CJ237" s="32"/>
      <c r="CK237" s="32"/>
      <c r="CL237" s="32"/>
      <c r="CM237" s="32"/>
      <c r="CN237" s="32"/>
      <c r="CO237" s="32"/>
      <c r="CP237" s="32"/>
      <c r="CQ237" s="32"/>
      <c r="CR237" s="32"/>
      <c r="CS237" s="32"/>
      <c r="CT237" s="32"/>
      <c r="CU237" s="32"/>
    </row>
    <row r="238" spans="1:99" s="33" customFormat="1" ht="12" x14ac:dyDescent="0.2">
      <c r="A238" s="26">
        <f t="shared" si="3"/>
        <v>235</v>
      </c>
      <c r="B238" s="44" t="s">
        <v>272</v>
      </c>
      <c r="C238" s="44" t="s">
        <v>238</v>
      </c>
      <c r="D238" s="44" t="s">
        <v>588</v>
      </c>
      <c r="E238" s="44" t="s">
        <v>273</v>
      </c>
      <c r="F238" s="48">
        <v>40000</v>
      </c>
      <c r="G238" s="48">
        <v>40000</v>
      </c>
      <c r="H238" s="43">
        <v>1148</v>
      </c>
      <c r="I238" s="43">
        <v>442.65</v>
      </c>
      <c r="J238" s="43">
        <v>1216</v>
      </c>
      <c r="K238" s="43">
        <v>1501.25</v>
      </c>
      <c r="L238" s="43">
        <f>+K238+J238+I238+H238</f>
        <v>4307.8999999999996</v>
      </c>
      <c r="M238" s="43">
        <f>+F238-L238</f>
        <v>35692.1</v>
      </c>
      <c r="N238" s="45" t="s">
        <v>594</v>
      </c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  <c r="BP238" s="32"/>
      <c r="BQ238" s="32"/>
      <c r="BR238" s="32"/>
      <c r="BS238" s="32"/>
      <c r="BT238" s="32"/>
      <c r="BU238" s="32"/>
      <c r="BV238" s="32"/>
      <c r="BW238" s="32"/>
      <c r="BX238" s="32"/>
      <c r="BY238" s="32"/>
      <c r="BZ238" s="32"/>
      <c r="CA238" s="32"/>
      <c r="CB238" s="32"/>
      <c r="CC238" s="32"/>
      <c r="CD238" s="32"/>
      <c r="CE238" s="32"/>
      <c r="CF238" s="32"/>
      <c r="CG238" s="32"/>
      <c r="CH238" s="32"/>
      <c r="CI238" s="32"/>
      <c r="CJ238" s="32"/>
      <c r="CK238" s="32"/>
      <c r="CL238" s="32"/>
      <c r="CM238" s="32"/>
      <c r="CN238" s="32"/>
      <c r="CO238" s="32"/>
      <c r="CP238" s="32"/>
      <c r="CQ238" s="32"/>
      <c r="CR238" s="32"/>
      <c r="CS238" s="32"/>
      <c r="CT238" s="32"/>
      <c r="CU238" s="32"/>
    </row>
    <row r="239" spans="1:99" s="33" customFormat="1" ht="12" x14ac:dyDescent="0.2">
      <c r="A239" s="26">
        <f t="shared" si="3"/>
        <v>236</v>
      </c>
      <c r="B239" s="44" t="s">
        <v>274</v>
      </c>
      <c r="C239" s="44" t="s">
        <v>238</v>
      </c>
      <c r="D239" s="44" t="s">
        <v>591</v>
      </c>
      <c r="E239" s="44" t="s">
        <v>273</v>
      </c>
      <c r="F239" s="48">
        <v>40000</v>
      </c>
      <c r="G239" s="48">
        <v>40000</v>
      </c>
      <c r="H239" s="43">
        <v>1148</v>
      </c>
      <c r="I239" s="43">
        <v>442.65</v>
      </c>
      <c r="J239" s="43">
        <v>1216</v>
      </c>
      <c r="K239" s="43">
        <f>3099.05+19.51</f>
        <v>3118.5600000000004</v>
      </c>
      <c r="L239" s="43">
        <f>+K239+J239+I239+H239</f>
        <v>5925.21</v>
      </c>
      <c r="M239" s="43">
        <f>+F239-L239</f>
        <v>34074.79</v>
      </c>
      <c r="N239" s="45" t="s">
        <v>594</v>
      </c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  <c r="BP239" s="32"/>
      <c r="BQ239" s="32"/>
      <c r="BR239" s="32"/>
      <c r="BS239" s="32"/>
      <c r="BT239" s="32"/>
      <c r="BU239" s="32"/>
      <c r="BV239" s="32"/>
      <c r="BW239" s="32"/>
      <c r="BX239" s="32"/>
      <c r="BY239" s="32"/>
      <c r="BZ239" s="32"/>
      <c r="CA239" s="32"/>
      <c r="CB239" s="32"/>
      <c r="CC239" s="32"/>
      <c r="CD239" s="32"/>
      <c r="CE239" s="32"/>
      <c r="CF239" s="32"/>
      <c r="CG239" s="32"/>
      <c r="CH239" s="32"/>
      <c r="CI239" s="32"/>
      <c r="CJ239" s="32"/>
      <c r="CK239" s="32"/>
      <c r="CL239" s="32"/>
      <c r="CM239" s="32"/>
      <c r="CN239" s="32"/>
      <c r="CO239" s="32"/>
      <c r="CP239" s="32"/>
      <c r="CQ239" s="32"/>
      <c r="CR239" s="32"/>
      <c r="CS239" s="32"/>
      <c r="CT239" s="32"/>
      <c r="CU239" s="32"/>
    </row>
    <row r="240" spans="1:99" s="33" customFormat="1" ht="12" x14ac:dyDescent="0.2">
      <c r="A240" s="26">
        <f t="shared" si="3"/>
        <v>237</v>
      </c>
      <c r="B240" s="44" t="s">
        <v>275</v>
      </c>
      <c r="C240" s="44" t="s">
        <v>238</v>
      </c>
      <c r="D240" s="44" t="s">
        <v>590</v>
      </c>
      <c r="E240" s="44" t="s">
        <v>240</v>
      </c>
      <c r="F240" s="48">
        <v>75000</v>
      </c>
      <c r="G240" s="48">
        <v>75000</v>
      </c>
      <c r="H240" s="43">
        <v>2152.5</v>
      </c>
      <c r="I240" s="43">
        <v>5993.89</v>
      </c>
      <c r="J240" s="43">
        <v>2280</v>
      </c>
      <c r="K240" s="43">
        <v>26875.64</v>
      </c>
      <c r="L240" s="43">
        <f>+K240+J240+I240+H240</f>
        <v>37302.03</v>
      </c>
      <c r="M240" s="43">
        <f>+F240-L240</f>
        <v>37697.97</v>
      </c>
      <c r="N240" s="45" t="s">
        <v>593</v>
      </c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  <c r="BP240" s="32"/>
      <c r="BQ240" s="32"/>
      <c r="BR240" s="32"/>
      <c r="BS240" s="32"/>
      <c r="BT240" s="32"/>
      <c r="BU240" s="32"/>
      <c r="BV240" s="32"/>
      <c r="BW240" s="32"/>
      <c r="BX240" s="32"/>
      <c r="BY240" s="32"/>
      <c r="BZ240" s="32"/>
      <c r="CA240" s="32"/>
      <c r="CB240" s="32"/>
      <c r="CC240" s="32"/>
      <c r="CD240" s="32"/>
      <c r="CE240" s="32"/>
      <c r="CF240" s="32"/>
      <c r="CG240" s="32"/>
      <c r="CH240" s="32"/>
      <c r="CI240" s="32"/>
      <c r="CJ240" s="32"/>
      <c r="CK240" s="32"/>
      <c r="CL240" s="32"/>
      <c r="CM240" s="32"/>
      <c r="CN240" s="32"/>
      <c r="CO240" s="32"/>
      <c r="CP240" s="32"/>
      <c r="CQ240" s="32"/>
      <c r="CR240" s="32"/>
      <c r="CS240" s="32"/>
      <c r="CT240" s="32"/>
      <c r="CU240" s="32"/>
    </row>
    <row r="241" spans="1:99" s="33" customFormat="1" ht="12" x14ac:dyDescent="0.2">
      <c r="A241" s="26">
        <f t="shared" si="3"/>
        <v>238</v>
      </c>
      <c r="B241" s="34" t="s">
        <v>276</v>
      </c>
      <c r="C241" s="34" t="s">
        <v>238</v>
      </c>
      <c r="D241" s="34" t="s">
        <v>588</v>
      </c>
      <c r="E241" s="34" t="s">
        <v>243</v>
      </c>
      <c r="F241" s="35">
        <v>50000</v>
      </c>
      <c r="G241" s="35">
        <v>50000</v>
      </c>
      <c r="H241" s="36">
        <v>1435</v>
      </c>
      <c r="I241" s="36">
        <v>1854</v>
      </c>
      <c r="J241" s="36">
        <v>1520</v>
      </c>
      <c r="K241" s="36">
        <v>21.25</v>
      </c>
      <c r="L241" s="36">
        <v>4830.25</v>
      </c>
      <c r="M241" s="36">
        <v>45169.75</v>
      </c>
      <c r="N241" s="31" t="s">
        <v>594</v>
      </c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  <c r="BP241" s="32"/>
      <c r="BQ241" s="32"/>
      <c r="BR241" s="32"/>
      <c r="BS241" s="32"/>
      <c r="BT241" s="32"/>
      <c r="BU241" s="32"/>
      <c r="BV241" s="32"/>
      <c r="BW241" s="32"/>
      <c r="BX241" s="32"/>
      <c r="BY241" s="32"/>
      <c r="BZ241" s="32"/>
      <c r="CA241" s="32"/>
      <c r="CB241" s="32"/>
      <c r="CC241" s="32"/>
      <c r="CD241" s="32"/>
      <c r="CE241" s="32"/>
      <c r="CF241" s="32"/>
      <c r="CG241" s="32"/>
      <c r="CH241" s="32"/>
      <c r="CI241" s="32"/>
      <c r="CJ241" s="32"/>
      <c r="CK241" s="32"/>
      <c r="CL241" s="32"/>
      <c r="CM241" s="32"/>
      <c r="CN241" s="32"/>
      <c r="CO241" s="32"/>
      <c r="CP241" s="32"/>
      <c r="CQ241" s="32"/>
      <c r="CR241" s="32"/>
      <c r="CS241" s="32"/>
      <c r="CT241" s="32"/>
      <c r="CU241" s="32"/>
    </row>
    <row r="242" spans="1:99" s="33" customFormat="1" ht="12" x14ac:dyDescent="0.2">
      <c r="A242" s="26">
        <f t="shared" si="3"/>
        <v>239</v>
      </c>
      <c r="B242" s="34" t="s">
        <v>277</v>
      </c>
      <c r="C242" s="34" t="s">
        <v>238</v>
      </c>
      <c r="D242" s="34" t="s">
        <v>590</v>
      </c>
      <c r="E242" s="34" t="s">
        <v>250</v>
      </c>
      <c r="F242" s="35">
        <v>85000</v>
      </c>
      <c r="G242" s="35">
        <v>85000</v>
      </c>
      <c r="H242" s="36">
        <v>2439.5</v>
      </c>
      <c r="I242" s="36">
        <v>8576.99</v>
      </c>
      <c r="J242" s="36">
        <v>2584</v>
      </c>
      <c r="K242" s="36">
        <v>8972.81</v>
      </c>
      <c r="L242" s="36">
        <v>22573.3</v>
      </c>
      <c r="M242" s="36">
        <v>62426.7</v>
      </c>
      <c r="N242" s="31" t="s">
        <v>594</v>
      </c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32"/>
      <c r="BR242" s="32"/>
      <c r="BS242" s="32"/>
      <c r="BT242" s="32"/>
      <c r="BU242" s="32"/>
      <c r="BV242" s="32"/>
      <c r="BW242" s="32"/>
      <c r="BX242" s="32"/>
      <c r="BY242" s="32"/>
      <c r="BZ242" s="32"/>
      <c r="CA242" s="32"/>
      <c r="CB242" s="32"/>
      <c r="CC242" s="32"/>
      <c r="CD242" s="32"/>
      <c r="CE242" s="32"/>
      <c r="CF242" s="32"/>
      <c r="CG242" s="32"/>
      <c r="CH242" s="32"/>
      <c r="CI242" s="32"/>
      <c r="CJ242" s="32"/>
      <c r="CK242" s="32"/>
      <c r="CL242" s="32"/>
      <c r="CM242" s="32"/>
      <c r="CN242" s="32"/>
      <c r="CO242" s="32"/>
      <c r="CP242" s="32"/>
      <c r="CQ242" s="32"/>
      <c r="CR242" s="32"/>
      <c r="CS242" s="32"/>
      <c r="CT242" s="32"/>
      <c r="CU242" s="32"/>
    </row>
    <row r="243" spans="1:99" s="33" customFormat="1" ht="12" x14ac:dyDescent="0.2">
      <c r="A243" s="26">
        <f t="shared" si="3"/>
        <v>240</v>
      </c>
      <c r="B243" s="34" t="s">
        <v>278</v>
      </c>
      <c r="C243" s="34" t="s">
        <v>238</v>
      </c>
      <c r="D243" s="34" t="s">
        <v>590</v>
      </c>
      <c r="E243" s="34" t="s">
        <v>250</v>
      </c>
      <c r="F243" s="35">
        <v>85000</v>
      </c>
      <c r="G243" s="35">
        <v>85000</v>
      </c>
      <c r="H243" s="36">
        <v>2439.5</v>
      </c>
      <c r="I243" s="36">
        <v>8182.63</v>
      </c>
      <c r="J243" s="36">
        <v>2584</v>
      </c>
      <c r="K243" s="36">
        <v>27438.04</v>
      </c>
      <c r="L243" s="36">
        <v>40644.17</v>
      </c>
      <c r="M243" s="36">
        <v>44355.83</v>
      </c>
      <c r="N243" s="31" t="s">
        <v>593</v>
      </c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  <c r="BR243" s="32"/>
      <c r="BS243" s="32"/>
      <c r="BT243" s="32"/>
      <c r="BU243" s="32"/>
      <c r="BV243" s="32"/>
      <c r="BW243" s="32"/>
      <c r="BX243" s="32"/>
      <c r="BY243" s="32"/>
      <c r="BZ243" s="32"/>
      <c r="CA243" s="32"/>
      <c r="CB243" s="32"/>
      <c r="CC243" s="32"/>
      <c r="CD243" s="32"/>
      <c r="CE243" s="32"/>
      <c r="CF243" s="32"/>
      <c r="CG243" s="32"/>
      <c r="CH243" s="32"/>
      <c r="CI243" s="32"/>
      <c r="CJ243" s="32"/>
      <c r="CK243" s="32"/>
      <c r="CL243" s="32"/>
      <c r="CM243" s="32"/>
      <c r="CN243" s="32"/>
      <c r="CO243" s="32"/>
      <c r="CP243" s="32"/>
      <c r="CQ243" s="32"/>
      <c r="CR243" s="32"/>
      <c r="CS243" s="32"/>
      <c r="CT243" s="32"/>
      <c r="CU243" s="32"/>
    </row>
    <row r="244" spans="1:99" s="33" customFormat="1" ht="12" x14ac:dyDescent="0.2">
      <c r="A244" s="26">
        <f t="shared" si="3"/>
        <v>241</v>
      </c>
      <c r="B244" s="34" t="s">
        <v>279</v>
      </c>
      <c r="C244" s="34" t="s">
        <v>238</v>
      </c>
      <c r="D244" s="34" t="s">
        <v>588</v>
      </c>
      <c r="E244" s="34" t="s">
        <v>280</v>
      </c>
      <c r="F244" s="35">
        <v>60000</v>
      </c>
      <c r="G244" s="35">
        <v>60000</v>
      </c>
      <c r="H244" s="36">
        <v>1722</v>
      </c>
      <c r="I244" s="36">
        <v>3486.68</v>
      </c>
      <c r="J244" s="36">
        <v>1824</v>
      </c>
      <c r="K244" s="36">
        <v>13568.36</v>
      </c>
      <c r="L244" s="36">
        <f>+K244+J244+I244+H244</f>
        <v>20601.04</v>
      </c>
      <c r="M244" s="36">
        <f>+F244-L244</f>
        <v>39398.959999999999</v>
      </c>
      <c r="N244" s="31" t="s">
        <v>594</v>
      </c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  <c r="BO244" s="32"/>
      <c r="BP244" s="32"/>
      <c r="BQ244" s="32"/>
      <c r="BR244" s="32"/>
      <c r="BS244" s="32"/>
      <c r="BT244" s="32"/>
      <c r="BU244" s="32"/>
      <c r="BV244" s="32"/>
      <c r="BW244" s="32"/>
      <c r="BX244" s="32"/>
      <c r="BY244" s="32"/>
      <c r="BZ244" s="32"/>
      <c r="CA244" s="32"/>
      <c r="CB244" s="32"/>
      <c r="CC244" s="32"/>
      <c r="CD244" s="32"/>
      <c r="CE244" s="32"/>
      <c r="CF244" s="32"/>
      <c r="CG244" s="32"/>
      <c r="CH244" s="32"/>
      <c r="CI244" s="32"/>
      <c r="CJ244" s="32"/>
      <c r="CK244" s="32"/>
      <c r="CL244" s="32"/>
      <c r="CM244" s="32"/>
      <c r="CN244" s="32"/>
      <c r="CO244" s="32"/>
      <c r="CP244" s="32"/>
      <c r="CQ244" s="32"/>
      <c r="CR244" s="32"/>
      <c r="CS244" s="32"/>
      <c r="CT244" s="32"/>
      <c r="CU244" s="32"/>
    </row>
    <row r="245" spans="1:99" s="33" customFormat="1" ht="12" x14ac:dyDescent="0.2">
      <c r="A245" s="26">
        <f t="shared" si="3"/>
        <v>242</v>
      </c>
      <c r="B245" s="34" t="s">
        <v>281</v>
      </c>
      <c r="C245" s="34" t="s">
        <v>238</v>
      </c>
      <c r="D245" s="34" t="s">
        <v>588</v>
      </c>
      <c r="E245" s="34" t="s">
        <v>273</v>
      </c>
      <c r="F245" s="35">
        <v>40000</v>
      </c>
      <c r="G245" s="35">
        <v>40000</v>
      </c>
      <c r="H245" s="36">
        <v>1148</v>
      </c>
      <c r="I245" s="36">
        <v>442.65</v>
      </c>
      <c r="J245" s="36">
        <v>1216</v>
      </c>
      <c r="K245" s="36">
        <v>4006.29</v>
      </c>
      <c r="L245" s="36">
        <v>6812.94</v>
      </c>
      <c r="M245" s="36">
        <v>33187.06</v>
      </c>
      <c r="N245" s="31" t="s">
        <v>594</v>
      </c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  <c r="BO245" s="32"/>
      <c r="BP245" s="32"/>
      <c r="BQ245" s="32"/>
      <c r="BR245" s="32"/>
      <c r="BS245" s="32"/>
      <c r="BT245" s="32"/>
      <c r="BU245" s="32"/>
      <c r="BV245" s="32"/>
      <c r="BW245" s="32"/>
      <c r="BX245" s="32"/>
      <c r="BY245" s="32"/>
      <c r="BZ245" s="32"/>
      <c r="CA245" s="32"/>
      <c r="CB245" s="32"/>
      <c r="CC245" s="32"/>
      <c r="CD245" s="32"/>
      <c r="CE245" s="32"/>
      <c r="CF245" s="32"/>
      <c r="CG245" s="32"/>
      <c r="CH245" s="32"/>
      <c r="CI245" s="32"/>
      <c r="CJ245" s="32"/>
      <c r="CK245" s="32"/>
      <c r="CL245" s="32"/>
      <c r="CM245" s="32"/>
      <c r="CN245" s="32"/>
      <c r="CO245" s="32"/>
      <c r="CP245" s="32"/>
      <c r="CQ245" s="32"/>
      <c r="CR245" s="32"/>
      <c r="CS245" s="32"/>
      <c r="CT245" s="32"/>
      <c r="CU245" s="32"/>
    </row>
    <row r="246" spans="1:99" s="33" customFormat="1" ht="12" x14ac:dyDescent="0.2">
      <c r="A246" s="26">
        <f t="shared" si="3"/>
        <v>243</v>
      </c>
      <c r="B246" s="34" t="s">
        <v>282</v>
      </c>
      <c r="C246" s="34" t="s">
        <v>238</v>
      </c>
      <c r="D246" s="34" t="s">
        <v>588</v>
      </c>
      <c r="E246" s="34" t="s">
        <v>243</v>
      </c>
      <c r="F246" s="35">
        <v>50000</v>
      </c>
      <c r="G246" s="35">
        <v>50000</v>
      </c>
      <c r="H246" s="36">
        <v>1435</v>
      </c>
      <c r="I246" s="36">
        <v>1854</v>
      </c>
      <c r="J246" s="36">
        <v>1520</v>
      </c>
      <c r="K246" s="36">
        <v>3658.73</v>
      </c>
      <c r="L246" s="36">
        <v>8467.73</v>
      </c>
      <c r="M246" s="36">
        <v>41532.269999999997</v>
      </c>
      <c r="N246" s="31" t="s">
        <v>594</v>
      </c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32"/>
      <c r="BR246" s="32"/>
      <c r="BS246" s="32"/>
      <c r="BT246" s="32"/>
      <c r="BU246" s="32"/>
      <c r="BV246" s="32"/>
      <c r="BW246" s="32"/>
      <c r="BX246" s="32"/>
      <c r="BY246" s="32"/>
      <c r="BZ246" s="32"/>
      <c r="CA246" s="32"/>
      <c r="CB246" s="32"/>
      <c r="CC246" s="32"/>
      <c r="CD246" s="32"/>
      <c r="CE246" s="32"/>
      <c r="CF246" s="32"/>
      <c r="CG246" s="32"/>
      <c r="CH246" s="32"/>
      <c r="CI246" s="32"/>
      <c r="CJ246" s="32"/>
      <c r="CK246" s="32"/>
      <c r="CL246" s="32"/>
      <c r="CM246" s="32"/>
      <c r="CN246" s="32"/>
      <c r="CO246" s="32"/>
      <c r="CP246" s="32"/>
      <c r="CQ246" s="32"/>
      <c r="CR246" s="32"/>
      <c r="CS246" s="32"/>
      <c r="CT246" s="32"/>
      <c r="CU246" s="32"/>
    </row>
    <row r="247" spans="1:99" s="33" customFormat="1" ht="12" x14ac:dyDescent="0.2">
      <c r="A247" s="26">
        <f t="shared" si="3"/>
        <v>244</v>
      </c>
      <c r="B247" s="34" t="s">
        <v>283</v>
      </c>
      <c r="C247" s="34" t="s">
        <v>238</v>
      </c>
      <c r="D247" s="34" t="s">
        <v>590</v>
      </c>
      <c r="E247" s="34" t="s">
        <v>240</v>
      </c>
      <c r="F247" s="35">
        <v>75000</v>
      </c>
      <c r="G247" s="35">
        <v>75000</v>
      </c>
      <c r="H247" s="36">
        <v>2152.5</v>
      </c>
      <c r="I247" s="36">
        <v>5678.4</v>
      </c>
      <c r="J247" s="36">
        <v>2280</v>
      </c>
      <c r="K247" s="36">
        <v>20461.09</v>
      </c>
      <c r="L247" s="36">
        <v>30571.99</v>
      </c>
      <c r="M247" s="36">
        <v>44428.01</v>
      </c>
      <c r="N247" s="31" t="s">
        <v>593</v>
      </c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  <c r="BO247" s="32"/>
      <c r="BP247" s="32"/>
      <c r="BQ247" s="32"/>
      <c r="BR247" s="32"/>
      <c r="BS247" s="32"/>
      <c r="BT247" s="32"/>
      <c r="BU247" s="32"/>
      <c r="BV247" s="32"/>
      <c r="BW247" s="32"/>
      <c r="BX247" s="32"/>
      <c r="BY247" s="32"/>
      <c r="BZ247" s="32"/>
      <c r="CA247" s="32"/>
      <c r="CB247" s="32"/>
      <c r="CC247" s="32"/>
      <c r="CD247" s="32"/>
      <c r="CE247" s="32"/>
      <c r="CF247" s="32"/>
      <c r="CG247" s="32"/>
      <c r="CH247" s="32"/>
      <c r="CI247" s="32"/>
      <c r="CJ247" s="32"/>
      <c r="CK247" s="32"/>
      <c r="CL247" s="32"/>
      <c r="CM247" s="32"/>
      <c r="CN247" s="32"/>
      <c r="CO247" s="32"/>
      <c r="CP247" s="32"/>
      <c r="CQ247" s="32"/>
      <c r="CR247" s="32"/>
      <c r="CS247" s="32"/>
      <c r="CT247" s="32"/>
      <c r="CU247" s="32"/>
    </row>
    <row r="248" spans="1:99" s="33" customFormat="1" ht="12" x14ac:dyDescent="0.2">
      <c r="A248" s="26">
        <f t="shared" si="3"/>
        <v>245</v>
      </c>
      <c r="B248" s="34" t="s">
        <v>284</v>
      </c>
      <c r="C248" s="34" t="s">
        <v>238</v>
      </c>
      <c r="D248" s="34" t="s">
        <v>590</v>
      </c>
      <c r="E248" s="34" t="s">
        <v>240</v>
      </c>
      <c r="F248" s="35">
        <v>75000</v>
      </c>
      <c r="G248" s="35">
        <v>75000</v>
      </c>
      <c r="H248" s="36">
        <v>2152.5</v>
      </c>
      <c r="I248" s="36">
        <v>5993.89</v>
      </c>
      <c r="J248" s="36">
        <v>2280</v>
      </c>
      <c r="K248" s="36">
        <v>3648.7</v>
      </c>
      <c r="L248" s="36">
        <v>14075.09</v>
      </c>
      <c r="M248" s="36">
        <v>60924.91</v>
      </c>
      <c r="N248" s="31" t="s">
        <v>594</v>
      </c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  <c r="BO248" s="32"/>
      <c r="BP248" s="32"/>
      <c r="BQ248" s="32"/>
      <c r="BR248" s="32"/>
      <c r="BS248" s="32"/>
      <c r="BT248" s="32"/>
      <c r="BU248" s="32"/>
      <c r="BV248" s="32"/>
      <c r="BW248" s="32"/>
      <c r="BX248" s="32"/>
      <c r="BY248" s="32"/>
      <c r="BZ248" s="32"/>
      <c r="CA248" s="32"/>
      <c r="CB248" s="32"/>
      <c r="CC248" s="32"/>
      <c r="CD248" s="32"/>
      <c r="CE248" s="32"/>
      <c r="CF248" s="32"/>
      <c r="CG248" s="32"/>
      <c r="CH248" s="32"/>
      <c r="CI248" s="32"/>
      <c r="CJ248" s="32"/>
      <c r="CK248" s="32"/>
      <c r="CL248" s="32"/>
      <c r="CM248" s="32"/>
      <c r="CN248" s="32"/>
      <c r="CO248" s="32"/>
      <c r="CP248" s="32"/>
      <c r="CQ248" s="32"/>
      <c r="CR248" s="32"/>
      <c r="CS248" s="32"/>
      <c r="CT248" s="32"/>
      <c r="CU248" s="32"/>
    </row>
    <row r="249" spans="1:99" s="33" customFormat="1" ht="12" x14ac:dyDescent="0.2">
      <c r="A249" s="26">
        <f t="shared" si="3"/>
        <v>246</v>
      </c>
      <c r="B249" s="34" t="s">
        <v>285</v>
      </c>
      <c r="C249" s="34" t="s">
        <v>238</v>
      </c>
      <c r="D249" s="34" t="s">
        <v>590</v>
      </c>
      <c r="E249" s="34" t="s">
        <v>240</v>
      </c>
      <c r="F249" s="35">
        <v>75000</v>
      </c>
      <c r="G249" s="35">
        <v>75000</v>
      </c>
      <c r="H249" s="36">
        <v>2152.5</v>
      </c>
      <c r="I249" s="36">
        <v>6309.38</v>
      </c>
      <c r="J249" s="36">
        <v>2280</v>
      </c>
      <c r="K249" s="36">
        <v>8359.5</v>
      </c>
      <c r="L249" s="36">
        <f>+K249+J249+I249+H249</f>
        <v>19101.38</v>
      </c>
      <c r="M249" s="36">
        <f>+F249-L249</f>
        <v>55898.619999999995</v>
      </c>
      <c r="N249" s="31" t="s">
        <v>593</v>
      </c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  <c r="BP249" s="32"/>
      <c r="BQ249" s="32"/>
      <c r="BR249" s="32"/>
      <c r="BS249" s="32"/>
      <c r="BT249" s="32"/>
      <c r="BU249" s="32"/>
      <c r="BV249" s="32"/>
      <c r="BW249" s="32"/>
      <c r="BX249" s="32"/>
      <c r="BY249" s="32"/>
      <c r="BZ249" s="32"/>
      <c r="CA249" s="32"/>
      <c r="CB249" s="32"/>
      <c r="CC249" s="32"/>
      <c r="CD249" s="32"/>
      <c r="CE249" s="32"/>
      <c r="CF249" s="32"/>
      <c r="CG249" s="32"/>
      <c r="CH249" s="32"/>
      <c r="CI249" s="32"/>
      <c r="CJ249" s="32"/>
      <c r="CK249" s="32"/>
      <c r="CL249" s="32"/>
      <c r="CM249" s="32"/>
      <c r="CN249" s="32"/>
      <c r="CO249" s="32"/>
      <c r="CP249" s="32"/>
      <c r="CQ249" s="32"/>
      <c r="CR249" s="32"/>
      <c r="CS249" s="32"/>
      <c r="CT249" s="32"/>
      <c r="CU249" s="32"/>
    </row>
    <row r="250" spans="1:99" s="33" customFormat="1" ht="12" x14ac:dyDescent="0.2">
      <c r="A250" s="26">
        <f t="shared" si="3"/>
        <v>247</v>
      </c>
      <c r="B250" s="44" t="s">
        <v>286</v>
      </c>
      <c r="C250" s="44" t="s">
        <v>238</v>
      </c>
      <c r="D250" s="44" t="s">
        <v>590</v>
      </c>
      <c r="E250" s="44" t="s">
        <v>280</v>
      </c>
      <c r="F250" s="48">
        <v>60000</v>
      </c>
      <c r="G250" s="48">
        <v>60000</v>
      </c>
      <c r="H250" s="43">
        <v>1722</v>
      </c>
      <c r="I250" s="43">
        <v>3486.68</v>
      </c>
      <c r="J250" s="43">
        <v>1824</v>
      </c>
      <c r="K250" s="43">
        <v>15961.36</v>
      </c>
      <c r="L250" s="43">
        <f>+K250+J250+I250+H250</f>
        <v>22994.04</v>
      </c>
      <c r="M250" s="43">
        <f>+F250-L250</f>
        <v>37005.96</v>
      </c>
      <c r="N250" s="45" t="s">
        <v>594</v>
      </c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32"/>
      <c r="BR250" s="32"/>
      <c r="BS250" s="32"/>
      <c r="BT250" s="32"/>
      <c r="BU250" s="32"/>
      <c r="BV250" s="32"/>
      <c r="BW250" s="32"/>
      <c r="BX250" s="32"/>
      <c r="BY250" s="32"/>
      <c r="BZ250" s="32"/>
      <c r="CA250" s="32"/>
      <c r="CB250" s="32"/>
      <c r="CC250" s="32"/>
      <c r="CD250" s="32"/>
      <c r="CE250" s="32"/>
      <c r="CF250" s="32"/>
      <c r="CG250" s="32"/>
      <c r="CH250" s="32"/>
      <c r="CI250" s="32"/>
      <c r="CJ250" s="32"/>
      <c r="CK250" s="32"/>
      <c r="CL250" s="32"/>
      <c r="CM250" s="32"/>
      <c r="CN250" s="32"/>
      <c r="CO250" s="32"/>
      <c r="CP250" s="32"/>
      <c r="CQ250" s="32"/>
      <c r="CR250" s="32"/>
      <c r="CS250" s="32"/>
      <c r="CT250" s="32"/>
      <c r="CU250" s="32"/>
    </row>
    <row r="251" spans="1:99" s="33" customFormat="1" ht="12" x14ac:dyDescent="0.2">
      <c r="A251" s="26">
        <f t="shared" si="3"/>
        <v>248</v>
      </c>
      <c r="B251" s="34" t="s">
        <v>287</v>
      </c>
      <c r="C251" s="34" t="s">
        <v>238</v>
      </c>
      <c r="D251" s="34" t="s">
        <v>590</v>
      </c>
      <c r="E251" s="34" t="s">
        <v>240</v>
      </c>
      <c r="F251" s="35">
        <v>75000</v>
      </c>
      <c r="G251" s="35">
        <v>75000</v>
      </c>
      <c r="H251" s="36">
        <v>2152.5</v>
      </c>
      <c r="I251" s="36">
        <v>5993.89</v>
      </c>
      <c r="J251" s="36">
        <v>2280</v>
      </c>
      <c r="K251" s="36">
        <v>49020.959999999999</v>
      </c>
      <c r="L251" s="36">
        <v>59447.35</v>
      </c>
      <c r="M251" s="36">
        <v>15552.65</v>
      </c>
      <c r="N251" s="31" t="s">
        <v>593</v>
      </c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  <c r="BO251" s="32"/>
      <c r="BP251" s="32"/>
      <c r="BQ251" s="32"/>
      <c r="BR251" s="32"/>
      <c r="BS251" s="32"/>
      <c r="BT251" s="32"/>
      <c r="BU251" s="32"/>
      <c r="BV251" s="32"/>
      <c r="BW251" s="32"/>
      <c r="BX251" s="32"/>
      <c r="BY251" s="32"/>
      <c r="BZ251" s="32"/>
      <c r="CA251" s="32"/>
      <c r="CB251" s="32"/>
      <c r="CC251" s="32"/>
      <c r="CD251" s="32"/>
      <c r="CE251" s="32"/>
      <c r="CF251" s="32"/>
      <c r="CG251" s="32"/>
      <c r="CH251" s="32"/>
      <c r="CI251" s="32"/>
      <c r="CJ251" s="32"/>
      <c r="CK251" s="32"/>
      <c r="CL251" s="32"/>
      <c r="CM251" s="32"/>
      <c r="CN251" s="32"/>
      <c r="CO251" s="32"/>
      <c r="CP251" s="32"/>
      <c r="CQ251" s="32"/>
      <c r="CR251" s="32"/>
      <c r="CS251" s="32"/>
      <c r="CT251" s="32"/>
      <c r="CU251" s="32"/>
    </row>
    <row r="252" spans="1:99" s="33" customFormat="1" ht="12" x14ac:dyDescent="0.2">
      <c r="A252" s="26">
        <f t="shared" si="3"/>
        <v>249</v>
      </c>
      <c r="B252" s="34" t="s">
        <v>288</v>
      </c>
      <c r="C252" s="34" t="s">
        <v>238</v>
      </c>
      <c r="D252" s="34" t="s">
        <v>590</v>
      </c>
      <c r="E252" s="34" t="s">
        <v>250</v>
      </c>
      <c r="F252" s="35">
        <v>85000</v>
      </c>
      <c r="G252" s="35">
        <v>85000</v>
      </c>
      <c r="H252" s="36">
        <v>2439.5</v>
      </c>
      <c r="I252" s="36">
        <v>8576.99</v>
      </c>
      <c r="J252" s="36">
        <v>2584</v>
      </c>
      <c r="K252" s="36">
        <v>1417.65</v>
      </c>
      <c r="L252" s="36">
        <v>15018.14</v>
      </c>
      <c r="M252" s="36">
        <v>69981.86</v>
      </c>
      <c r="N252" s="31" t="s">
        <v>594</v>
      </c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  <c r="BO252" s="32"/>
      <c r="BP252" s="32"/>
      <c r="BQ252" s="32"/>
      <c r="BR252" s="32"/>
      <c r="BS252" s="32"/>
      <c r="BT252" s="32"/>
      <c r="BU252" s="32"/>
      <c r="BV252" s="32"/>
      <c r="BW252" s="32"/>
      <c r="BX252" s="32"/>
      <c r="BY252" s="32"/>
      <c r="BZ252" s="32"/>
      <c r="CA252" s="32"/>
      <c r="CB252" s="32"/>
      <c r="CC252" s="32"/>
      <c r="CD252" s="32"/>
      <c r="CE252" s="32"/>
      <c r="CF252" s="32"/>
      <c r="CG252" s="32"/>
      <c r="CH252" s="32"/>
      <c r="CI252" s="32"/>
      <c r="CJ252" s="32"/>
      <c r="CK252" s="32"/>
      <c r="CL252" s="32"/>
      <c r="CM252" s="32"/>
      <c r="CN252" s="32"/>
      <c r="CO252" s="32"/>
      <c r="CP252" s="32"/>
      <c r="CQ252" s="32"/>
      <c r="CR252" s="32"/>
      <c r="CS252" s="32"/>
      <c r="CT252" s="32"/>
      <c r="CU252" s="32"/>
    </row>
    <row r="253" spans="1:99" s="33" customFormat="1" ht="12" x14ac:dyDescent="0.2">
      <c r="A253" s="26">
        <f t="shared" si="3"/>
        <v>250</v>
      </c>
      <c r="B253" s="34" t="s">
        <v>289</v>
      </c>
      <c r="C253" s="34" t="s">
        <v>238</v>
      </c>
      <c r="D253" s="34" t="s">
        <v>590</v>
      </c>
      <c r="E253" s="34" t="s">
        <v>250</v>
      </c>
      <c r="F253" s="35">
        <v>85000</v>
      </c>
      <c r="G253" s="35">
        <v>85000</v>
      </c>
      <c r="H253" s="36">
        <v>2439.5</v>
      </c>
      <c r="I253" s="36">
        <v>7788.27</v>
      </c>
      <c r="J253" s="36">
        <v>2584</v>
      </c>
      <c r="K253" s="36">
        <v>3276.15</v>
      </c>
      <c r="L253" s="36">
        <v>16087.92</v>
      </c>
      <c r="M253" s="36">
        <f>+F253-L253</f>
        <v>68912.08</v>
      </c>
      <c r="N253" s="31" t="s">
        <v>594</v>
      </c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  <c r="BY253" s="32"/>
      <c r="BZ253" s="32"/>
      <c r="CA253" s="32"/>
      <c r="CB253" s="32"/>
      <c r="CC253" s="32"/>
      <c r="CD253" s="32"/>
      <c r="CE253" s="32"/>
      <c r="CF253" s="32"/>
      <c r="CG253" s="32"/>
      <c r="CH253" s="32"/>
      <c r="CI253" s="32"/>
      <c r="CJ253" s="32"/>
      <c r="CK253" s="32"/>
      <c r="CL253" s="32"/>
      <c r="CM253" s="32"/>
      <c r="CN253" s="32"/>
      <c r="CO253" s="32"/>
      <c r="CP253" s="32"/>
      <c r="CQ253" s="32"/>
      <c r="CR253" s="32"/>
      <c r="CS253" s="32"/>
      <c r="CT253" s="32"/>
      <c r="CU253" s="32"/>
    </row>
    <row r="254" spans="1:99" s="33" customFormat="1" ht="12" x14ac:dyDescent="0.2">
      <c r="A254" s="26">
        <f t="shared" si="3"/>
        <v>251</v>
      </c>
      <c r="B254" s="34" t="s">
        <v>290</v>
      </c>
      <c r="C254" s="34" t="s">
        <v>238</v>
      </c>
      <c r="D254" s="34" t="s">
        <v>590</v>
      </c>
      <c r="E254" s="34" t="s">
        <v>280</v>
      </c>
      <c r="F254" s="35">
        <v>60000</v>
      </c>
      <c r="G254" s="35">
        <v>60000</v>
      </c>
      <c r="H254" s="36">
        <v>1722</v>
      </c>
      <c r="I254" s="36">
        <v>3486.68</v>
      </c>
      <c r="J254" s="36">
        <v>1824</v>
      </c>
      <c r="K254" s="36">
        <v>28819.97</v>
      </c>
      <c r="L254" s="36">
        <f>+K254+J254+I254+H254</f>
        <v>35852.65</v>
      </c>
      <c r="M254" s="43">
        <f>+F254-L254</f>
        <v>24147.35</v>
      </c>
      <c r="N254" s="31" t="s">
        <v>594</v>
      </c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  <c r="CA254" s="32"/>
      <c r="CB254" s="32"/>
      <c r="CC254" s="32"/>
      <c r="CD254" s="32"/>
      <c r="CE254" s="32"/>
      <c r="CF254" s="32"/>
      <c r="CG254" s="32"/>
      <c r="CH254" s="32"/>
      <c r="CI254" s="32"/>
      <c r="CJ254" s="32"/>
      <c r="CK254" s="32"/>
      <c r="CL254" s="32"/>
      <c r="CM254" s="32"/>
      <c r="CN254" s="32"/>
      <c r="CO254" s="32"/>
      <c r="CP254" s="32"/>
      <c r="CQ254" s="32"/>
      <c r="CR254" s="32"/>
      <c r="CS254" s="32"/>
      <c r="CT254" s="32"/>
      <c r="CU254" s="32"/>
    </row>
    <row r="255" spans="1:99" s="33" customFormat="1" ht="12" x14ac:dyDescent="0.2">
      <c r="A255" s="26">
        <f t="shared" si="3"/>
        <v>252</v>
      </c>
      <c r="B255" s="34" t="s">
        <v>291</v>
      </c>
      <c r="C255" s="34" t="s">
        <v>238</v>
      </c>
      <c r="D255" s="34" t="s">
        <v>590</v>
      </c>
      <c r="E255" s="34" t="s">
        <v>240</v>
      </c>
      <c r="F255" s="35">
        <v>75000</v>
      </c>
      <c r="G255" s="35">
        <v>75000</v>
      </c>
      <c r="H255" s="36">
        <v>2152.5</v>
      </c>
      <c r="I255" s="36">
        <v>6309.38</v>
      </c>
      <c r="J255" s="36">
        <v>2280</v>
      </c>
      <c r="K255" s="36">
        <v>3444.12</v>
      </c>
      <c r="L255" s="36">
        <v>14186</v>
      </c>
      <c r="M255" s="36">
        <f>+F255-L255</f>
        <v>60814</v>
      </c>
      <c r="N255" s="31" t="s">
        <v>594</v>
      </c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  <c r="BY255" s="32"/>
      <c r="BZ255" s="32"/>
      <c r="CA255" s="32"/>
      <c r="CB255" s="32"/>
      <c r="CC255" s="32"/>
      <c r="CD255" s="32"/>
      <c r="CE255" s="32"/>
      <c r="CF255" s="32"/>
      <c r="CG255" s="32"/>
      <c r="CH255" s="32"/>
      <c r="CI255" s="32"/>
      <c r="CJ255" s="32"/>
      <c r="CK255" s="32"/>
      <c r="CL255" s="32"/>
      <c r="CM255" s="32"/>
      <c r="CN255" s="32"/>
      <c r="CO255" s="32"/>
      <c r="CP255" s="32"/>
      <c r="CQ255" s="32"/>
      <c r="CR255" s="32"/>
      <c r="CS255" s="32"/>
      <c r="CT255" s="32"/>
      <c r="CU255" s="32"/>
    </row>
    <row r="256" spans="1:99" s="33" customFormat="1" ht="12" x14ac:dyDescent="0.2">
      <c r="A256" s="26">
        <f t="shared" si="3"/>
        <v>253</v>
      </c>
      <c r="B256" s="34" t="s">
        <v>292</v>
      </c>
      <c r="C256" s="34" t="s">
        <v>238</v>
      </c>
      <c r="D256" s="34" t="s">
        <v>590</v>
      </c>
      <c r="E256" s="34" t="s">
        <v>240</v>
      </c>
      <c r="F256" s="35">
        <v>75000</v>
      </c>
      <c r="G256" s="35">
        <v>75000</v>
      </c>
      <c r="H256" s="36">
        <v>2152.5</v>
      </c>
      <c r="I256" s="36">
        <v>6309.38</v>
      </c>
      <c r="J256" s="36">
        <v>2280</v>
      </c>
      <c r="K256" s="36">
        <v>34342.28</v>
      </c>
      <c r="L256" s="36">
        <v>45084.160000000003</v>
      </c>
      <c r="M256" s="36">
        <v>29915.84</v>
      </c>
      <c r="N256" s="31" t="s">
        <v>593</v>
      </c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  <c r="BP256" s="32"/>
      <c r="BQ256" s="32"/>
      <c r="BR256" s="32"/>
      <c r="BS256" s="32"/>
      <c r="BT256" s="32"/>
      <c r="BU256" s="32"/>
      <c r="BV256" s="32"/>
      <c r="BW256" s="32"/>
      <c r="BX256" s="32"/>
      <c r="BY256" s="32"/>
      <c r="BZ256" s="32"/>
      <c r="CA256" s="32"/>
      <c r="CB256" s="32"/>
      <c r="CC256" s="32"/>
      <c r="CD256" s="32"/>
      <c r="CE256" s="32"/>
      <c r="CF256" s="32"/>
      <c r="CG256" s="32"/>
      <c r="CH256" s="32"/>
      <c r="CI256" s="32"/>
      <c r="CJ256" s="32"/>
      <c r="CK256" s="32"/>
      <c r="CL256" s="32"/>
      <c r="CM256" s="32"/>
      <c r="CN256" s="32"/>
      <c r="CO256" s="32"/>
      <c r="CP256" s="32"/>
      <c r="CQ256" s="32"/>
      <c r="CR256" s="32"/>
      <c r="CS256" s="32"/>
      <c r="CT256" s="32"/>
      <c r="CU256" s="32"/>
    </row>
    <row r="257" spans="1:99" s="33" customFormat="1" ht="12" x14ac:dyDescent="0.2">
      <c r="A257" s="26">
        <f t="shared" si="3"/>
        <v>254</v>
      </c>
      <c r="B257" s="34" t="s">
        <v>293</v>
      </c>
      <c r="C257" s="34" t="s">
        <v>238</v>
      </c>
      <c r="D257" s="34" t="s">
        <v>588</v>
      </c>
      <c r="E257" s="34" t="s">
        <v>245</v>
      </c>
      <c r="F257" s="35">
        <v>95000</v>
      </c>
      <c r="G257" s="35">
        <v>95000</v>
      </c>
      <c r="H257" s="36">
        <v>2726.5</v>
      </c>
      <c r="I257" s="36">
        <v>10929.24</v>
      </c>
      <c r="J257" s="36">
        <v>2888</v>
      </c>
      <c r="K257" s="36">
        <v>12166.05</v>
      </c>
      <c r="L257" s="36">
        <f>+K257+J257+I257+H257</f>
        <v>28709.79</v>
      </c>
      <c r="M257" s="36">
        <f>+F257-L257</f>
        <v>66290.209999999992</v>
      </c>
      <c r="N257" s="31" t="s">
        <v>593</v>
      </c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  <c r="CA257" s="32"/>
      <c r="CB257" s="32"/>
      <c r="CC257" s="32"/>
      <c r="CD257" s="32"/>
      <c r="CE257" s="32"/>
      <c r="CF257" s="32"/>
      <c r="CG257" s="32"/>
      <c r="CH257" s="32"/>
      <c r="CI257" s="32"/>
      <c r="CJ257" s="32"/>
      <c r="CK257" s="32"/>
      <c r="CL257" s="32"/>
      <c r="CM257" s="32"/>
      <c r="CN257" s="32"/>
      <c r="CO257" s="32"/>
      <c r="CP257" s="32"/>
      <c r="CQ257" s="32"/>
      <c r="CR257" s="32"/>
      <c r="CS257" s="32"/>
      <c r="CT257" s="32"/>
      <c r="CU257" s="32"/>
    </row>
    <row r="258" spans="1:99" s="42" customFormat="1" ht="12" x14ac:dyDescent="0.2">
      <c r="A258" s="26">
        <f t="shared" si="3"/>
        <v>255</v>
      </c>
      <c r="B258" s="37" t="s">
        <v>294</v>
      </c>
      <c r="C258" s="37" t="s">
        <v>238</v>
      </c>
      <c r="D258" s="37" t="s">
        <v>590</v>
      </c>
      <c r="E258" s="37" t="s">
        <v>245</v>
      </c>
      <c r="F258" s="38">
        <v>95000</v>
      </c>
      <c r="G258" s="38">
        <v>95000</v>
      </c>
      <c r="H258" s="39">
        <v>2726.5</v>
      </c>
      <c r="I258" s="39">
        <v>10929.24</v>
      </c>
      <c r="J258" s="39">
        <v>2888</v>
      </c>
      <c r="K258" s="39">
        <f>1291.47+21.25+100+2000</f>
        <v>3412.7200000000003</v>
      </c>
      <c r="L258" s="39">
        <f>+K258+J258+I258+H258</f>
        <v>19956.46</v>
      </c>
      <c r="M258" s="39">
        <f>+F258-L258</f>
        <v>75043.540000000008</v>
      </c>
      <c r="N258" s="40" t="s">
        <v>594</v>
      </c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  <c r="BY258" s="32"/>
      <c r="BZ258" s="32"/>
      <c r="CA258" s="32"/>
      <c r="CB258" s="32"/>
      <c r="CC258" s="32"/>
      <c r="CD258" s="32"/>
      <c r="CE258" s="32"/>
      <c r="CF258" s="32"/>
      <c r="CG258" s="32"/>
      <c r="CH258" s="32"/>
      <c r="CI258" s="32"/>
      <c r="CJ258" s="32"/>
      <c r="CK258" s="32"/>
      <c r="CL258" s="32"/>
      <c r="CM258" s="32"/>
      <c r="CN258" s="32"/>
      <c r="CO258" s="32"/>
      <c r="CP258" s="32"/>
      <c r="CQ258" s="32"/>
      <c r="CR258" s="32"/>
      <c r="CS258" s="32"/>
      <c r="CT258" s="32"/>
      <c r="CU258" s="32"/>
    </row>
    <row r="259" spans="1:99" s="33" customFormat="1" ht="12" x14ac:dyDescent="0.2">
      <c r="A259" s="26">
        <f t="shared" si="3"/>
        <v>256</v>
      </c>
      <c r="B259" s="34" t="s">
        <v>295</v>
      </c>
      <c r="C259" s="34" t="s">
        <v>238</v>
      </c>
      <c r="D259" s="34" t="s">
        <v>590</v>
      </c>
      <c r="E259" s="34" t="s">
        <v>240</v>
      </c>
      <c r="F259" s="35">
        <v>75000</v>
      </c>
      <c r="G259" s="35">
        <v>75000</v>
      </c>
      <c r="H259" s="36">
        <v>2152.5</v>
      </c>
      <c r="I259" s="36">
        <v>5993.89</v>
      </c>
      <c r="J259" s="36">
        <v>2280</v>
      </c>
      <c r="K259" s="36">
        <v>11334.93</v>
      </c>
      <c r="L259" s="36">
        <v>21761.32</v>
      </c>
      <c r="M259" s="36">
        <v>53238.68</v>
      </c>
      <c r="N259" s="31" t="s">
        <v>594</v>
      </c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Y259" s="32"/>
      <c r="BZ259" s="32"/>
      <c r="CA259" s="32"/>
      <c r="CB259" s="32"/>
      <c r="CC259" s="32"/>
      <c r="CD259" s="32"/>
      <c r="CE259" s="32"/>
      <c r="CF259" s="32"/>
      <c r="CG259" s="32"/>
      <c r="CH259" s="32"/>
      <c r="CI259" s="32"/>
      <c r="CJ259" s="32"/>
      <c r="CK259" s="32"/>
      <c r="CL259" s="32"/>
      <c r="CM259" s="32"/>
      <c r="CN259" s="32"/>
      <c r="CO259" s="32"/>
      <c r="CP259" s="32"/>
      <c r="CQ259" s="32"/>
      <c r="CR259" s="32"/>
      <c r="CS259" s="32"/>
      <c r="CT259" s="32"/>
      <c r="CU259" s="32"/>
    </row>
    <row r="260" spans="1:99" s="33" customFormat="1" ht="12" x14ac:dyDescent="0.2">
      <c r="A260" s="26">
        <f t="shared" si="3"/>
        <v>257</v>
      </c>
      <c r="B260" s="34" t="s">
        <v>296</v>
      </c>
      <c r="C260" s="34" t="s">
        <v>238</v>
      </c>
      <c r="D260" s="34" t="s">
        <v>590</v>
      </c>
      <c r="E260" s="34" t="s">
        <v>240</v>
      </c>
      <c r="F260" s="35">
        <v>75000</v>
      </c>
      <c r="G260" s="35">
        <v>75000</v>
      </c>
      <c r="H260" s="36">
        <v>2152.5</v>
      </c>
      <c r="I260" s="36">
        <v>5993.89</v>
      </c>
      <c r="J260" s="36">
        <v>2280</v>
      </c>
      <c r="K260" s="36">
        <v>24282.62</v>
      </c>
      <c r="L260" s="36">
        <v>34709.01</v>
      </c>
      <c r="M260" s="36">
        <v>40290.99</v>
      </c>
      <c r="N260" s="31" t="s">
        <v>593</v>
      </c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  <c r="BY260" s="32"/>
      <c r="BZ260" s="32"/>
      <c r="CA260" s="32"/>
      <c r="CB260" s="32"/>
      <c r="CC260" s="32"/>
      <c r="CD260" s="32"/>
      <c r="CE260" s="32"/>
      <c r="CF260" s="32"/>
      <c r="CG260" s="32"/>
      <c r="CH260" s="32"/>
      <c r="CI260" s="32"/>
      <c r="CJ260" s="32"/>
      <c r="CK260" s="32"/>
      <c r="CL260" s="32"/>
      <c r="CM260" s="32"/>
      <c r="CN260" s="32"/>
      <c r="CO260" s="32"/>
      <c r="CP260" s="32"/>
      <c r="CQ260" s="32"/>
      <c r="CR260" s="32"/>
      <c r="CS260" s="32"/>
      <c r="CT260" s="32"/>
      <c r="CU260" s="32"/>
    </row>
    <row r="261" spans="1:99" s="33" customFormat="1" ht="12" x14ac:dyDescent="0.2">
      <c r="A261" s="26">
        <f t="shared" si="3"/>
        <v>258</v>
      </c>
      <c r="B261" s="34" t="s">
        <v>297</v>
      </c>
      <c r="C261" s="34" t="s">
        <v>238</v>
      </c>
      <c r="D261" s="34" t="s">
        <v>590</v>
      </c>
      <c r="E261" s="34" t="s">
        <v>240</v>
      </c>
      <c r="F261" s="35">
        <v>75000</v>
      </c>
      <c r="G261" s="35">
        <v>75000</v>
      </c>
      <c r="H261" s="36">
        <v>2152.5</v>
      </c>
      <c r="I261" s="36">
        <v>6309.38</v>
      </c>
      <c r="J261" s="36">
        <v>2280</v>
      </c>
      <c r="K261" s="36">
        <f>645.74+21.25+100+1150</f>
        <v>1916.99</v>
      </c>
      <c r="L261" s="36">
        <f>+K261+J261+I261+H261</f>
        <v>12658.869999999999</v>
      </c>
      <c r="M261" s="36">
        <f>+F261-L261</f>
        <v>62341.130000000005</v>
      </c>
      <c r="N261" s="31" t="s">
        <v>594</v>
      </c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  <c r="BU261" s="32"/>
      <c r="BV261" s="32"/>
      <c r="BW261" s="32"/>
      <c r="BX261" s="32"/>
      <c r="BY261" s="32"/>
      <c r="BZ261" s="32"/>
      <c r="CA261" s="32"/>
      <c r="CB261" s="32"/>
      <c r="CC261" s="32"/>
      <c r="CD261" s="32"/>
      <c r="CE261" s="32"/>
      <c r="CF261" s="32"/>
      <c r="CG261" s="32"/>
      <c r="CH261" s="32"/>
      <c r="CI261" s="32"/>
      <c r="CJ261" s="32"/>
      <c r="CK261" s="32"/>
      <c r="CL261" s="32"/>
      <c r="CM261" s="32"/>
      <c r="CN261" s="32"/>
      <c r="CO261" s="32"/>
      <c r="CP261" s="32"/>
      <c r="CQ261" s="32"/>
      <c r="CR261" s="32"/>
      <c r="CS261" s="32"/>
      <c r="CT261" s="32"/>
      <c r="CU261" s="32"/>
    </row>
    <row r="262" spans="1:99" s="33" customFormat="1" ht="12" x14ac:dyDescent="0.2">
      <c r="A262" s="26">
        <f t="shared" si="3"/>
        <v>259</v>
      </c>
      <c r="B262" s="34" t="s">
        <v>298</v>
      </c>
      <c r="C262" s="34" t="s">
        <v>238</v>
      </c>
      <c r="D262" s="34" t="s">
        <v>588</v>
      </c>
      <c r="E262" s="34" t="s">
        <v>250</v>
      </c>
      <c r="F262" s="35">
        <v>85000</v>
      </c>
      <c r="G262" s="35">
        <v>85000</v>
      </c>
      <c r="H262" s="36">
        <v>2439.5</v>
      </c>
      <c r="I262" s="36">
        <v>8576.99</v>
      </c>
      <c r="J262" s="36">
        <v>2584</v>
      </c>
      <c r="K262" s="36">
        <v>7154.85</v>
      </c>
      <c r="L262" s="36">
        <v>20755.34</v>
      </c>
      <c r="M262" s="36">
        <v>64244.66</v>
      </c>
      <c r="N262" s="31" t="s">
        <v>594</v>
      </c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  <c r="CA262" s="32"/>
      <c r="CB262" s="32"/>
      <c r="CC262" s="32"/>
      <c r="CD262" s="32"/>
      <c r="CE262" s="32"/>
      <c r="CF262" s="32"/>
      <c r="CG262" s="32"/>
      <c r="CH262" s="32"/>
      <c r="CI262" s="32"/>
      <c r="CJ262" s="32"/>
      <c r="CK262" s="32"/>
      <c r="CL262" s="32"/>
      <c r="CM262" s="32"/>
      <c r="CN262" s="32"/>
      <c r="CO262" s="32"/>
      <c r="CP262" s="32"/>
      <c r="CQ262" s="32"/>
      <c r="CR262" s="32"/>
      <c r="CS262" s="32"/>
      <c r="CT262" s="32"/>
      <c r="CU262" s="32"/>
    </row>
    <row r="263" spans="1:99" s="33" customFormat="1" ht="12" x14ac:dyDescent="0.2">
      <c r="A263" s="26">
        <f t="shared" si="3"/>
        <v>260</v>
      </c>
      <c r="B263" s="34" t="s">
        <v>299</v>
      </c>
      <c r="C263" s="34" t="s">
        <v>238</v>
      </c>
      <c r="D263" s="34" t="s">
        <v>588</v>
      </c>
      <c r="E263" s="34" t="s">
        <v>250</v>
      </c>
      <c r="F263" s="35">
        <v>38967.5</v>
      </c>
      <c r="G263" s="35">
        <v>38967.5</v>
      </c>
      <c r="H263" s="36">
        <v>1118.3699999999999</v>
      </c>
      <c r="I263" s="36">
        <v>296.93</v>
      </c>
      <c r="J263" s="36">
        <v>1184.6099999999999</v>
      </c>
      <c r="K263" s="36">
        <v>1444.12</v>
      </c>
      <c r="L263" s="36">
        <v>4044.03</v>
      </c>
      <c r="M263" s="36">
        <v>34923.47</v>
      </c>
      <c r="N263" s="31" t="s">
        <v>593</v>
      </c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  <c r="BU263" s="32"/>
      <c r="BV263" s="32"/>
      <c r="BW263" s="32"/>
      <c r="BX263" s="32"/>
      <c r="BY263" s="32"/>
      <c r="BZ263" s="32"/>
      <c r="CA263" s="32"/>
      <c r="CB263" s="32"/>
      <c r="CC263" s="32"/>
      <c r="CD263" s="32"/>
      <c r="CE263" s="32"/>
      <c r="CF263" s="32"/>
      <c r="CG263" s="32"/>
      <c r="CH263" s="32"/>
      <c r="CI263" s="32"/>
      <c r="CJ263" s="32"/>
      <c r="CK263" s="32"/>
      <c r="CL263" s="32"/>
      <c r="CM263" s="32"/>
      <c r="CN263" s="32"/>
      <c r="CO263" s="32"/>
      <c r="CP263" s="32"/>
      <c r="CQ263" s="32"/>
      <c r="CR263" s="32"/>
      <c r="CS263" s="32"/>
      <c r="CT263" s="32"/>
      <c r="CU263" s="32"/>
    </row>
    <row r="264" spans="1:99" s="33" customFormat="1" ht="12" x14ac:dyDescent="0.2">
      <c r="A264" s="26">
        <f t="shared" si="3"/>
        <v>261</v>
      </c>
      <c r="B264" s="34" t="s">
        <v>300</v>
      </c>
      <c r="C264" s="34" t="s">
        <v>238</v>
      </c>
      <c r="D264" s="34" t="s">
        <v>590</v>
      </c>
      <c r="E264" s="34" t="s">
        <v>240</v>
      </c>
      <c r="F264" s="35">
        <v>75000</v>
      </c>
      <c r="G264" s="35">
        <v>75000</v>
      </c>
      <c r="H264" s="36">
        <v>2152.5</v>
      </c>
      <c r="I264" s="36">
        <v>6309.38</v>
      </c>
      <c r="J264" s="36">
        <v>2280</v>
      </c>
      <c r="K264" s="36">
        <v>11191.39</v>
      </c>
      <c r="L264" s="36">
        <v>21933.27</v>
      </c>
      <c r="M264" s="36">
        <v>53066.73</v>
      </c>
      <c r="N264" s="31" t="s">
        <v>594</v>
      </c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  <c r="BR264" s="32"/>
      <c r="BS264" s="32"/>
      <c r="BT264" s="32"/>
      <c r="BU264" s="32"/>
      <c r="BV264" s="32"/>
      <c r="BW264" s="32"/>
      <c r="BX264" s="32"/>
      <c r="BY264" s="32"/>
      <c r="BZ264" s="32"/>
      <c r="CA264" s="32"/>
      <c r="CB264" s="32"/>
      <c r="CC264" s="32"/>
      <c r="CD264" s="32"/>
      <c r="CE264" s="32"/>
      <c r="CF264" s="32"/>
      <c r="CG264" s="32"/>
      <c r="CH264" s="32"/>
      <c r="CI264" s="32"/>
      <c r="CJ264" s="32"/>
      <c r="CK264" s="32"/>
      <c r="CL264" s="32"/>
      <c r="CM264" s="32"/>
      <c r="CN264" s="32"/>
      <c r="CO264" s="32"/>
      <c r="CP264" s="32"/>
      <c r="CQ264" s="32"/>
      <c r="CR264" s="32"/>
      <c r="CS264" s="32"/>
      <c r="CT264" s="32"/>
      <c r="CU264" s="32"/>
    </row>
    <row r="265" spans="1:99" s="33" customFormat="1" ht="12" x14ac:dyDescent="0.2">
      <c r="A265" s="26">
        <f t="shared" si="3"/>
        <v>262</v>
      </c>
      <c r="B265" s="34" t="s">
        <v>301</v>
      </c>
      <c r="C265" s="34" t="s">
        <v>238</v>
      </c>
      <c r="D265" s="34" t="s">
        <v>588</v>
      </c>
      <c r="E265" s="34" t="s">
        <v>240</v>
      </c>
      <c r="F265" s="35">
        <v>50000</v>
      </c>
      <c r="G265" s="35">
        <v>50000</v>
      </c>
      <c r="H265" s="36">
        <v>1435</v>
      </c>
      <c r="I265" s="36">
        <v>1854</v>
      </c>
      <c r="J265" s="36">
        <v>1520</v>
      </c>
      <c r="K265" s="36">
        <v>619.51</v>
      </c>
      <c r="L265" s="36">
        <v>5428.51</v>
      </c>
      <c r="M265" s="36">
        <v>44571.49</v>
      </c>
      <c r="N265" s="31" t="s">
        <v>594</v>
      </c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  <c r="BR265" s="32"/>
      <c r="BS265" s="32"/>
      <c r="BT265" s="32"/>
      <c r="BU265" s="32"/>
      <c r="BV265" s="32"/>
      <c r="BW265" s="32"/>
      <c r="BX265" s="32"/>
      <c r="BY265" s="32"/>
      <c r="BZ265" s="32"/>
      <c r="CA265" s="32"/>
      <c r="CB265" s="32"/>
      <c r="CC265" s="32"/>
      <c r="CD265" s="32"/>
      <c r="CE265" s="32"/>
      <c r="CF265" s="32"/>
      <c r="CG265" s="32"/>
      <c r="CH265" s="32"/>
      <c r="CI265" s="32"/>
      <c r="CJ265" s="32"/>
      <c r="CK265" s="32"/>
      <c r="CL265" s="32"/>
      <c r="CM265" s="32"/>
      <c r="CN265" s="32"/>
      <c r="CO265" s="32"/>
      <c r="CP265" s="32"/>
      <c r="CQ265" s="32"/>
      <c r="CR265" s="32"/>
      <c r="CS265" s="32"/>
      <c r="CT265" s="32"/>
      <c r="CU265" s="32"/>
    </row>
    <row r="266" spans="1:99" s="33" customFormat="1" ht="12" x14ac:dyDescent="0.2">
      <c r="A266" s="26">
        <f t="shared" si="3"/>
        <v>263</v>
      </c>
      <c r="B266" s="34" t="s">
        <v>302</v>
      </c>
      <c r="C266" s="34" t="s">
        <v>238</v>
      </c>
      <c r="D266" s="34" t="s">
        <v>590</v>
      </c>
      <c r="E266" s="34" t="s">
        <v>240</v>
      </c>
      <c r="F266" s="35">
        <v>75000</v>
      </c>
      <c r="G266" s="35">
        <v>75000</v>
      </c>
      <c r="H266" s="36">
        <v>2152.5</v>
      </c>
      <c r="I266" s="36">
        <v>5993.89</v>
      </c>
      <c r="J266" s="36">
        <v>2280</v>
      </c>
      <c r="K266" s="36">
        <v>21698.7</v>
      </c>
      <c r="L266" s="36">
        <v>32125.09</v>
      </c>
      <c r="M266" s="36">
        <v>42874.91</v>
      </c>
      <c r="N266" s="31" t="s">
        <v>594</v>
      </c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  <c r="BT266" s="32"/>
      <c r="BU266" s="32"/>
      <c r="BV266" s="32"/>
      <c r="BW266" s="32"/>
      <c r="BX266" s="32"/>
      <c r="BY266" s="32"/>
      <c r="BZ266" s="32"/>
      <c r="CA266" s="32"/>
      <c r="CB266" s="32"/>
      <c r="CC266" s="32"/>
      <c r="CD266" s="32"/>
      <c r="CE266" s="32"/>
      <c r="CF266" s="32"/>
      <c r="CG266" s="32"/>
      <c r="CH266" s="32"/>
      <c r="CI266" s="32"/>
      <c r="CJ266" s="32"/>
      <c r="CK266" s="32"/>
      <c r="CL266" s="32"/>
      <c r="CM266" s="32"/>
      <c r="CN266" s="32"/>
      <c r="CO266" s="32"/>
      <c r="CP266" s="32"/>
      <c r="CQ266" s="32"/>
      <c r="CR266" s="32"/>
      <c r="CS266" s="32"/>
      <c r="CT266" s="32"/>
      <c r="CU266" s="32"/>
    </row>
    <row r="267" spans="1:99" s="33" customFormat="1" ht="12" x14ac:dyDescent="0.2">
      <c r="A267" s="26">
        <f t="shared" si="3"/>
        <v>264</v>
      </c>
      <c r="B267" s="34" t="s">
        <v>303</v>
      </c>
      <c r="C267" s="34" t="s">
        <v>238</v>
      </c>
      <c r="D267" s="34" t="s">
        <v>590</v>
      </c>
      <c r="E267" s="34" t="s">
        <v>240</v>
      </c>
      <c r="F267" s="35">
        <v>75000</v>
      </c>
      <c r="G267" s="35">
        <v>75000</v>
      </c>
      <c r="H267" s="36">
        <v>2152.5</v>
      </c>
      <c r="I267" s="36">
        <v>6309.38</v>
      </c>
      <c r="J267" s="36">
        <v>2280</v>
      </c>
      <c r="K267" s="36">
        <v>8152.66</v>
      </c>
      <c r="L267" s="36">
        <f>+K267+J267+I267+H267</f>
        <v>18894.54</v>
      </c>
      <c r="M267" s="36">
        <f>+F267-L267</f>
        <v>56105.46</v>
      </c>
      <c r="N267" s="31" t="s">
        <v>594</v>
      </c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  <c r="BU267" s="32"/>
      <c r="BV267" s="32"/>
      <c r="BW267" s="32"/>
      <c r="BX267" s="32"/>
      <c r="BY267" s="32"/>
      <c r="BZ267" s="32"/>
      <c r="CA267" s="32"/>
      <c r="CB267" s="32"/>
      <c r="CC267" s="32"/>
      <c r="CD267" s="32"/>
      <c r="CE267" s="32"/>
      <c r="CF267" s="32"/>
      <c r="CG267" s="32"/>
      <c r="CH267" s="32"/>
      <c r="CI267" s="32"/>
      <c r="CJ267" s="32"/>
      <c r="CK267" s="32"/>
      <c r="CL267" s="32"/>
      <c r="CM267" s="32"/>
      <c r="CN267" s="32"/>
      <c r="CO267" s="32"/>
      <c r="CP267" s="32"/>
      <c r="CQ267" s="32"/>
      <c r="CR267" s="32"/>
      <c r="CS267" s="32"/>
      <c r="CT267" s="32"/>
      <c r="CU267" s="32"/>
    </row>
    <row r="268" spans="1:99" s="33" customFormat="1" ht="12" x14ac:dyDescent="0.2">
      <c r="A268" s="26">
        <f t="shared" si="3"/>
        <v>265</v>
      </c>
      <c r="B268" s="34" t="s">
        <v>304</v>
      </c>
      <c r="C268" s="34" t="s">
        <v>238</v>
      </c>
      <c r="D268" s="34" t="s">
        <v>590</v>
      </c>
      <c r="E268" s="34" t="s">
        <v>280</v>
      </c>
      <c r="F268" s="35">
        <v>60000</v>
      </c>
      <c r="G268" s="35">
        <v>60000</v>
      </c>
      <c r="H268" s="36">
        <v>1722</v>
      </c>
      <c r="I268" s="36">
        <v>3486.68</v>
      </c>
      <c r="J268" s="36">
        <v>1824</v>
      </c>
      <c r="K268" s="36">
        <v>16542.990000000002</v>
      </c>
      <c r="L268" s="36">
        <f>+K268+J268+I268+H268</f>
        <v>23575.670000000002</v>
      </c>
      <c r="M268" s="36">
        <f>+F268-L268</f>
        <v>36424.33</v>
      </c>
      <c r="N268" s="31" t="s">
        <v>594</v>
      </c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  <c r="BU268" s="32"/>
      <c r="BV268" s="32"/>
      <c r="BW268" s="32"/>
      <c r="BX268" s="32"/>
      <c r="BY268" s="32"/>
      <c r="BZ268" s="32"/>
      <c r="CA268" s="32"/>
      <c r="CB268" s="32"/>
      <c r="CC268" s="32"/>
      <c r="CD268" s="32"/>
      <c r="CE268" s="32"/>
      <c r="CF268" s="32"/>
      <c r="CG268" s="32"/>
      <c r="CH268" s="32"/>
      <c r="CI268" s="32"/>
      <c r="CJ268" s="32"/>
      <c r="CK268" s="32"/>
      <c r="CL268" s="32"/>
      <c r="CM268" s="32"/>
      <c r="CN268" s="32"/>
      <c r="CO268" s="32"/>
      <c r="CP268" s="32"/>
      <c r="CQ268" s="32"/>
      <c r="CR268" s="32"/>
      <c r="CS268" s="32"/>
      <c r="CT268" s="32"/>
      <c r="CU268" s="32"/>
    </row>
    <row r="269" spans="1:99" s="33" customFormat="1" ht="12" x14ac:dyDescent="0.2">
      <c r="A269" s="26">
        <f t="shared" ref="A269:A332" si="4">+A268+1</f>
        <v>266</v>
      </c>
      <c r="B269" s="34" t="s">
        <v>305</v>
      </c>
      <c r="C269" s="34" t="s">
        <v>238</v>
      </c>
      <c r="D269" s="34" t="s">
        <v>590</v>
      </c>
      <c r="E269" s="34" t="s">
        <v>240</v>
      </c>
      <c r="F269" s="35">
        <v>75000</v>
      </c>
      <c r="G269" s="35">
        <v>75000</v>
      </c>
      <c r="H269" s="36">
        <v>2152.5</v>
      </c>
      <c r="I269" s="36">
        <v>6309.38</v>
      </c>
      <c r="J269" s="36">
        <v>2280</v>
      </c>
      <c r="K269" s="36">
        <f>140+750+21.25+1000+13183.89+4236.61+3700</f>
        <v>23031.75</v>
      </c>
      <c r="L269" s="36">
        <f>+K269+J269+I269+H269</f>
        <v>33773.630000000005</v>
      </c>
      <c r="M269" s="36">
        <f>+F269-L269</f>
        <v>41226.369999999995</v>
      </c>
      <c r="N269" s="31" t="s">
        <v>593</v>
      </c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32"/>
      <c r="BU269" s="32"/>
      <c r="BV269" s="32"/>
      <c r="BW269" s="32"/>
      <c r="BX269" s="32"/>
      <c r="BY269" s="32"/>
      <c r="BZ269" s="32"/>
      <c r="CA269" s="32"/>
      <c r="CB269" s="32"/>
      <c r="CC269" s="32"/>
      <c r="CD269" s="32"/>
      <c r="CE269" s="32"/>
      <c r="CF269" s="32"/>
      <c r="CG269" s="32"/>
      <c r="CH269" s="32"/>
      <c r="CI269" s="32"/>
      <c r="CJ269" s="32"/>
      <c r="CK269" s="32"/>
      <c r="CL269" s="32"/>
      <c r="CM269" s="32"/>
      <c r="CN269" s="32"/>
      <c r="CO269" s="32"/>
      <c r="CP269" s="32"/>
      <c r="CQ269" s="32"/>
      <c r="CR269" s="32"/>
      <c r="CS269" s="32"/>
      <c r="CT269" s="32"/>
      <c r="CU269" s="32"/>
    </row>
    <row r="270" spans="1:99" s="33" customFormat="1" ht="12" x14ac:dyDescent="0.2">
      <c r="A270" s="26">
        <f t="shared" si="4"/>
        <v>267</v>
      </c>
      <c r="B270" s="34" t="s">
        <v>306</v>
      </c>
      <c r="C270" s="34" t="s">
        <v>238</v>
      </c>
      <c r="D270" s="34" t="s">
        <v>588</v>
      </c>
      <c r="E270" s="34" t="s">
        <v>245</v>
      </c>
      <c r="F270" s="35">
        <v>95000</v>
      </c>
      <c r="G270" s="35">
        <v>95000</v>
      </c>
      <c r="H270" s="36">
        <v>2726.5</v>
      </c>
      <c r="I270" s="36">
        <v>10929.24</v>
      </c>
      <c r="J270" s="36">
        <v>2888</v>
      </c>
      <c r="K270" s="36">
        <v>4340.12</v>
      </c>
      <c r="L270" s="36">
        <f>+K270+J271+I270+H270</f>
        <v>20883.86</v>
      </c>
      <c r="M270" s="36">
        <f>+F270-L270</f>
        <v>74116.14</v>
      </c>
      <c r="N270" s="31" t="s">
        <v>594</v>
      </c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  <c r="BT270" s="32"/>
      <c r="BU270" s="32"/>
      <c r="BV270" s="32"/>
      <c r="BW270" s="32"/>
      <c r="BX270" s="32"/>
      <c r="BY270" s="32"/>
      <c r="BZ270" s="32"/>
      <c r="CA270" s="32"/>
      <c r="CB270" s="32"/>
      <c r="CC270" s="32"/>
      <c r="CD270" s="32"/>
      <c r="CE270" s="32"/>
      <c r="CF270" s="32"/>
      <c r="CG270" s="32"/>
      <c r="CH270" s="32"/>
      <c r="CI270" s="32"/>
      <c r="CJ270" s="32"/>
      <c r="CK270" s="32"/>
      <c r="CL270" s="32"/>
      <c r="CM270" s="32"/>
      <c r="CN270" s="32"/>
      <c r="CO270" s="32"/>
      <c r="CP270" s="32"/>
      <c r="CQ270" s="32"/>
      <c r="CR270" s="32"/>
      <c r="CS270" s="32"/>
      <c r="CT270" s="32"/>
      <c r="CU270" s="32"/>
    </row>
    <row r="271" spans="1:99" s="33" customFormat="1" ht="12" x14ac:dyDescent="0.2">
      <c r="A271" s="26">
        <f t="shared" si="4"/>
        <v>268</v>
      </c>
      <c r="B271" s="37" t="s">
        <v>307</v>
      </c>
      <c r="C271" s="37" t="s">
        <v>238</v>
      </c>
      <c r="D271" s="37" t="s">
        <v>590</v>
      </c>
      <c r="E271" s="37" t="s">
        <v>245</v>
      </c>
      <c r="F271" s="38">
        <v>95000</v>
      </c>
      <c r="G271" s="38">
        <v>95000</v>
      </c>
      <c r="H271" s="39">
        <v>2726.5</v>
      </c>
      <c r="I271" s="39">
        <v>10929.24</v>
      </c>
      <c r="J271" s="39">
        <v>2888</v>
      </c>
      <c r="K271" s="39">
        <f>645.74+21.25+100</f>
        <v>766.99</v>
      </c>
      <c r="L271" s="39">
        <f>+K271+J271+I271+H271</f>
        <v>17310.73</v>
      </c>
      <c r="M271" s="39">
        <f>+F271-L271</f>
        <v>77689.27</v>
      </c>
      <c r="N271" s="40" t="s">
        <v>594</v>
      </c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  <c r="BP271" s="32"/>
      <c r="BQ271" s="32"/>
      <c r="BR271" s="32"/>
      <c r="BS271" s="32"/>
      <c r="BT271" s="32"/>
      <c r="BU271" s="32"/>
      <c r="BV271" s="32"/>
      <c r="BW271" s="32"/>
      <c r="BX271" s="32"/>
      <c r="BY271" s="32"/>
      <c r="BZ271" s="32"/>
      <c r="CA271" s="32"/>
      <c r="CB271" s="32"/>
      <c r="CC271" s="32"/>
      <c r="CD271" s="32"/>
      <c r="CE271" s="32"/>
      <c r="CF271" s="32"/>
      <c r="CG271" s="32"/>
      <c r="CH271" s="32"/>
      <c r="CI271" s="32"/>
      <c r="CJ271" s="32"/>
      <c r="CK271" s="32"/>
      <c r="CL271" s="32"/>
      <c r="CM271" s="32"/>
      <c r="CN271" s="32"/>
      <c r="CO271" s="32"/>
      <c r="CP271" s="32"/>
      <c r="CQ271" s="32"/>
      <c r="CR271" s="32"/>
      <c r="CS271" s="32"/>
      <c r="CT271" s="32"/>
      <c r="CU271" s="32"/>
    </row>
    <row r="272" spans="1:99" s="33" customFormat="1" ht="12" x14ac:dyDescent="0.2">
      <c r="A272" s="26">
        <f t="shared" si="4"/>
        <v>269</v>
      </c>
      <c r="B272" s="34" t="s">
        <v>308</v>
      </c>
      <c r="C272" s="34" t="s">
        <v>238</v>
      </c>
      <c r="D272" s="34" t="s">
        <v>588</v>
      </c>
      <c r="E272" s="34" t="s">
        <v>250</v>
      </c>
      <c r="F272" s="35">
        <v>85000</v>
      </c>
      <c r="G272" s="35">
        <v>85000</v>
      </c>
      <c r="H272" s="36">
        <v>2439.5</v>
      </c>
      <c r="I272" s="36">
        <v>8182.63</v>
      </c>
      <c r="J272" s="36">
        <v>2584</v>
      </c>
      <c r="K272" s="36">
        <v>23892.5</v>
      </c>
      <c r="L272" s="36">
        <v>37098.629999999997</v>
      </c>
      <c r="M272" s="36">
        <v>47901.37</v>
      </c>
      <c r="N272" s="31" t="s">
        <v>594</v>
      </c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  <c r="BT272" s="32"/>
      <c r="BU272" s="32"/>
      <c r="BV272" s="32"/>
      <c r="BW272" s="32"/>
      <c r="BX272" s="32"/>
      <c r="BY272" s="32"/>
      <c r="BZ272" s="32"/>
      <c r="CA272" s="32"/>
      <c r="CB272" s="32"/>
      <c r="CC272" s="32"/>
      <c r="CD272" s="32"/>
      <c r="CE272" s="32"/>
      <c r="CF272" s="32"/>
      <c r="CG272" s="32"/>
      <c r="CH272" s="32"/>
      <c r="CI272" s="32"/>
      <c r="CJ272" s="32"/>
      <c r="CK272" s="32"/>
      <c r="CL272" s="32"/>
      <c r="CM272" s="32"/>
      <c r="CN272" s="32"/>
      <c r="CO272" s="32"/>
      <c r="CP272" s="32"/>
      <c r="CQ272" s="32"/>
      <c r="CR272" s="32"/>
      <c r="CS272" s="32"/>
      <c r="CT272" s="32"/>
      <c r="CU272" s="32"/>
    </row>
    <row r="273" spans="1:99" s="33" customFormat="1" ht="12" x14ac:dyDescent="0.2">
      <c r="A273" s="26">
        <f t="shared" si="4"/>
        <v>270</v>
      </c>
      <c r="B273" s="34" t="s">
        <v>309</v>
      </c>
      <c r="C273" s="34" t="s">
        <v>238</v>
      </c>
      <c r="D273" s="34" t="s">
        <v>590</v>
      </c>
      <c r="E273" s="34" t="s">
        <v>250</v>
      </c>
      <c r="F273" s="35">
        <v>85000</v>
      </c>
      <c r="G273" s="35">
        <v>85000</v>
      </c>
      <c r="H273" s="36">
        <v>2439.5</v>
      </c>
      <c r="I273" s="36">
        <v>8576.99</v>
      </c>
      <c r="J273" s="36">
        <v>2584</v>
      </c>
      <c r="K273" s="36">
        <v>1937.38</v>
      </c>
      <c r="L273" s="36">
        <f>+K273+J273+I273+H273</f>
        <v>15537.869999999999</v>
      </c>
      <c r="M273" s="36">
        <f>+F273-L273</f>
        <v>69462.13</v>
      </c>
      <c r="N273" s="31" t="s">
        <v>594</v>
      </c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  <c r="CA273" s="32"/>
      <c r="CB273" s="32"/>
      <c r="CC273" s="32"/>
      <c r="CD273" s="32"/>
      <c r="CE273" s="32"/>
      <c r="CF273" s="32"/>
      <c r="CG273" s="32"/>
      <c r="CH273" s="32"/>
      <c r="CI273" s="32"/>
      <c r="CJ273" s="32"/>
      <c r="CK273" s="32"/>
      <c r="CL273" s="32"/>
      <c r="CM273" s="32"/>
      <c r="CN273" s="32"/>
      <c r="CO273" s="32"/>
      <c r="CP273" s="32"/>
      <c r="CQ273" s="32"/>
      <c r="CR273" s="32"/>
      <c r="CS273" s="32"/>
      <c r="CT273" s="32"/>
      <c r="CU273" s="32"/>
    </row>
    <row r="274" spans="1:99" s="33" customFormat="1" ht="12" x14ac:dyDescent="0.2">
      <c r="A274" s="26">
        <f t="shared" si="4"/>
        <v>271</v>
      </c>
      <c r="B274" s="34" t="s">
        <v>310</v>
      </c>
      <c r="C274" s="34" t="s">
        <v>238</v>
      </c>
      <c r="D274" s="34" t="s">
        <v>590</v>
      </c>
      <c r="E274" s="34" t="s">
        <v>250</v>
      </c>
      <c r="F274" s="35">
        <v>85000</v>
      </c>
      <c r="G274" s="35">
        <v>85000</v>
      </c>
      <c r="H274" s="36">
        <v>2439.5</v>
      </c>
      <c r="I274" s="50">
        <v>8182.63</v>
      </c>
      <c r="J274" s="36">
        <v>2584</v>
      </c>
      <c r="K274" s="36">
        <v>8675.4</v>
      </c>
      <c r="L274" s="36">
        <v>21881.53</v>
      </c>
      <c r="M274" s="36">
        <v>63118.47</v>
      </c>
      <c r="N274" s="31" t="s">
        <v>593</v>
      </c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  <c r="CA274" s="32"/>
      <c r="CB274" s="32"/>
      <c r="CC274" s="32"/>
      <c r="CD274" s="32"/>
      <c r="CE274" s="32"/>
      <c r="CF274" s="32"/>
      <c r="CG274" s="32"/>
      <c r="CH274" s="32"/>
      <c r="CI274" s="32"/>
      <c r="CJ274" s="32"/>
      <c r="CK274" s="32"/>
      <c r="CL274" s="32"/>
      <c r="CM274" s="32"/>
      <c r="CN274" s="32"/>
      <c r="CO274" s="32"/>
      <c r="CP274" s="32"/>
      <c r="CQ274" s="32"/>
      <c r="CR274" s="32"/>
      <c r="CS274" s="32"/>
      <c r="CT274" s="32"/>
      <c r="CU274" s="32"/>
    </row>
    <row r="275" spans="1:99" s="33" customFormat="1" ht="12" x14ac:dyDescent="0.2">
      <c r="A275" s="26">
        <f t="shared" si="4"/>
        <v>272</v>
      </c>
      <c r="B275" s="44" t="s">
        <v>311</v>
      </c>
      <c r="C275" s="44" t="s">
        <v>238</v>
      </c>
      <c r="D275" s="44" t="s">
        <v>588</v>
      </c>
      <c r="E275" s="44" t="s">
        <v>280</v>
      </c>
      <c r="F275" s="48">
        <v>60000</v>
      </c>
      <c r="G275" s="48">
        <v>60000</v>
      </c>
      <c r="H275" s="43">
        <v>1722</v>
      </c>
      <c r="I275" s="43">
        <v>3486.68</v>
      </c>
      <c r="J275" s="43">
        <v>1824</v>
      </c>
      <c r="K275" s="43">
        <v>1389.51</v>
      </c>
      <c r="L275" s="43">
        <f>+K275+J275+I275+H275</f>
        <v>8422.19</v>
      </c>
      <c r="M275" s="43">
        <f>+F275-L275</f>
        <v>51577.81</v>
      </c>
      <c r="N275" s="45" t="s">
        <v>594</v>
      </c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2"/>
      <c r="CB275" s="32"/>
      <c r="CC275" s="32"/>
      <c r="CD275" s="32"/>
      <c r="CE275" s="32"/>
      <c r="CF275" s="32"/>
      <c r="CG275" s="32"/>
      <c r="CH275" s="32"/>
      <c r="CI275" s="32"/>
      <c r="CJ275" s="32"/>
      <c r="CK275" s="32"/>
      <c r="CL275" s="32"/>
      <c r="CM275" s="32"/>
      <c r="CN275" s="32"/>
      <c r="CO275" s="32"/>
      <c r="CP275" s="32"/>
      <c r="CQ275" s="32"/>
      <c r="CR275" s="32"/>
      <c r="CS275" s="32"/>
      <c r="CT275" s="32"/>
      <c r="CU275" s="32"/>
    </row>
    <row r="276" spans="1:99" s="33" customFormat="1" ht="12" x14ac:dyDescent="0.2">
      <c r="A276" s="26">
        <f t="shared" si="4"/>
        <v>273</v>
      </c>
      <c r="B276" s="44" t="s">
        <v>312</v>
      </c>
      <c r="C276" s="44" t="s">
        <v>238</v>
      </c>
      <c r="D276" s="44" t="s">
        <v>590</v>
      </c>
      <c r="E276" s="44" t="s">
        <v>250</v>
      </c>
      <c r="F276" s="48">
        <v>85000</v>
      </c>
      <c r="G276" s="48">
        <v>85000</v>
      </c>
      <c r="H276" s="43">
        <v>2439.5</v>
      </c>
      <c r="I276" s="43">
        <v>8182.63</v>
      </c>
      <c r="J276" s="43">
        <v>2584</v>
      </c>
      <c r="K276" s="43">
        <v>7118.42</v>
      </c>
      <c r="L276" s="43">
        <v>20324.55</v>
      </c>
      <c r="M276" s="43">
        <f>+F276-L276</f>
        <v>64675.45</v>
      </c>
      <c r="N276" s="45" t="s">
        <v>593</v>
      </c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  <c r="BY276" s="32"/>
      <c r="BZ276" s="32"/>
      <c r="CA276" s="32"/>
      <c r="CB276" s="32"/>
      <c r="CC276" s="32"/>
      <c r="CD276" s="32"/>
      <c r="CE276" s="32"/>
      <c r="CF276" s="32"/>
      <c r="CG276" s="32"/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</row>
    <row r="277" spans="1:99" s="33" customFormat="1" ht="12" x14ac:dyDescent="0.2">
      <c r="A277" s="26">
        <f t="shared" si="4"/>
        <v>274</v>
      </c>
      <c r="B277" s="44" t="s">
        <v>313</v>
      </c>
      <c r="C277" s="44" t="s">
        <v>238</v>
      </c>
      <c r="D277" s="44" t="s">
        <v>590</v>
      </c>
      <c r="E277" s="44" t="s">
        <v>240</v>
      </c>
      <c r="F277" s="48">
        <v>75000</v>
      </c>
      <c r="G277" s="48">
        <v>75000</v>
      </c>
      <c r="H277" s="43">
        <v>2152.5</v>
      </c>
      <c r="I277" s="43">
        <v>6309.38</v>
      </c>
      <c r="J277" s="43">
        <v>2280</v>
      </c>
      <c r="K277" s="43">
        <v>11103.2</v>
      </c>
      <c r="L277" s="43">
        <f>+K277+J277+I277+H277</f>
        <v>21845.08</v>
      </c>
      <c r="M277" s="43">
        <f>+F277-L277</f>
        <v>53154.92</v>
      </c>
      <c r="N277" s="45" t="s">
        <v>594</v>
      </c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2"/>
      <c r="BR277" s="32"/>
      <c r="BS277" s="32"/>
      <c r="BT277" s="32"/>
      <c r="BU277" s="32"/>
      <c r="BV277" s="32"/>
      <c r="BW277" s="32"/>
      <c r="BX277" s="32"/>
      <c r="BY277" s="32"/>
      <c r="BZ277" s="32"/>
      <c r="CA277" s="32"/>
      <c r="CB277" s="32"/>
      <c r="CC277" s="32"/>
      <c r="CD277" s="32"/>
      <c r="CE277" s="32"/>
      <c r="CF277" s="32"/>
      <c r="CG277" s="32"/>
      <c r="CH277" s="32"/>
      <c r="CI277" s="32"/>
      <c r="CJ277" s="32"/>
      <c r="CK277" s="32"/>
      <c r="CL277" s="32"/>
      <c r="CM277" s="32"/>
      <c r="CN277" s="32"/>
      <c r="CO277" s="32"/>
      <c r="CP277" s="32"/>
      <c r="CQ277" s="32"/>
      <c r="CR277" s="32"/>
      <c r="CS277" s="32"/>
      <c r="CT277" s="32"/>
      <c r="CU277" s="32"/>
    </row>
    <row r="278" spans="1:99" s="33" customFormat="1" ht="12" x14ac:dyDescent="0.2">
      <c r="A278" s="26">
        <f t="shared" si="4"/>
        <v>275</v>
      </c>
      <c r="B278" s="34" t="s">
        <v>314</v>
      </c>
      <c r="C278" s="34" t="s">
        <v>238</v>
      </c>
      <c r="D278" s="34" t="s">
        <v>590</v>
      </c>
      <c r="E278" s="34" t="s">
        <v>250</v>
      </c>
      <c r="F278" s="35">
        <v>85000</v>
      </c>
      <c r="G278" s="35">
        <v>85000</v>
      </c>
      <c r="H278" s="36">
        <v>2439.5</v>
      </c>
      <c r="I278" s="36">
        <v>8576.99</v>
      </c>
      <c r="J278" s="36">
        <v>2584</v>
      </c>
      <c r="K278" s="36">
        <v>4083.53</v>
      </c>
      <c r="L278" s="36">
        <v>17684.02</v>
      </c>
      <c r="M278" s="36">
        <v>67315.98</v>
      </c>
      <c r="N278" s="31" t="s">
        <v>594</v>
      </c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</row>
    <row r="279" spans="1:99" s="33" customFormat="1" ht="12" x14ac:dyDescent="0.2">
      <c r="A279" s="26">
        <f t="shared" si="4"/>
        <v>276</v>
      </c>
      <c r="B279" s="34" t="s">
        <v>315</v>
      </c>
      <c r="C279" s="34" t="s">
        <v>238</v>
      </c>
      <c r="D279" s="34" t="s">
        <v>590</v>
      </c>
      <c r="E279" s="34" t="s">
        <v>250</v>
      </c>
      <c r="F279" s="35">
        <v>85000</v>
      </c>
      <c r="G279" s="35">
        <v>85000</v>
      </c>
      <c r="H279" s="36">
        <v>2439.5</v>
      </c>
      <c r="I279" s="36">
        <v>8182.63</v>
      </c>
      <c r="J279" s="36">
        <v>2584</v>
      </c>
      <c r="K279" s="36">
        <v>31300.18</v>
      </c>
      <c r="L279" s="36">
        <v>44506.31</v>
      </c>
      <c r="M279" s="36">
        <v>40493.69</v>
      </c>
      <c r="N279" s="31" t="s">
        <v>593</v>
      </c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2"/>
      <c r="CB279" s="32"/>
      <c r="CC279" s="32"/>
      <c r="CD279" s="32"/>
      <c r="CE279" s="32"/>
      <c r="CF279" s="32"/>
      <c r="CG279" s="32"/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</row>
    <row r="280" spans="1:99" s="33" customFormat="1" ht="12" x14ac:dyDescent="0.2">
      <c r="A280" s="26">
        <f t="shared" si="4"/>
        <v>277</v>
      </c>
      <c r="B280" s="34" t="s">
        <v>316</v>
      </c>
      <c r="C280" s="34" t="s">
        <v>238</v>
      </c>
      <c r="D280" s="34" t="s">
        <v>590</v>
      </c>
      <c r="E280" s="34" t="s">
        <v>250</v>
      </c>
      <c r="F280" s="35">
        <v>85000</v>
      </c>
      <c r="G280" s="35">
        <v>85000</v>
      </c>
      <c r="H280" s="36">
        <v>2439.5</v>
      </c>
      <c r="I280" s="36">
        <v>8576.99</v>
      </c>
      <c r="J280" s="36">
        <v>2584</v>
      </c>
      <c r="K280" s="36">
        <v>444.12</v>
      </c>
      <c r="L280" s="36">
        <v>14044.61</v>
      </c>
      <c r="M280" s="36">
        <v>70955.39</v>
      </c>
      <c r="N280" s="31" t="s">
        <v>593</v>
      </c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  <c r="BU280" s="32"/>
      <c r="BV280" s="32"/>
      <c r="BW280" s="32"/>
      <c r="BX280" s="32"/>
      <c r="BY280" s="32"/>
      <c r="BZ280" s="32"/>
      <c r="CA280" s="32"/>
      <c r="CB280" s="32"/>
      <c r="CC280" s="32"/>
      <c r="CD280" s="32"/>
      <c r="CE280" s="32"/>
      <c r="CF280" s="32"/>
      <c r="CG280" s="32"/>
      <c r="CH280" s="32"/>
      <c r="CI280" s="32"/>
      <c r="CJ280" s="32"/>
      <c r="CK280" s="32"/>
      <c r="CL280" s="32"/>
      <c r="CM280" s="32"/>
      <c r="CN280" s="32"/>
      <c r="CO280" s="32"/>
      <c r="CP280" s="32"/>
      <c r="CQ280" s="32"/>
      <c r="CR280" s="32"/>
      <c r="CS280" s="32"/>
      <c r="CT280" s="32"/>
      <c r="CU280" s="32"/>
    </row>
    <row r="281" spans="1:99" s="33" customFormat="1" ht="12" x14ac:dyDescent="0.2">
      <c r="A281" s="26">
        <f t="shared" si="4"/>
        <v>278</v>
      </c>
      <c r="B281" s="34" t="s">
        <v>317</v>
      </c>
      <c r="C281" s="34" t="s">
        <v>238</v>
      </c>
      <c r="D281" s="34" t="s">
        <v>590</v>
      </c>
      <c r="E281" s="34" t="s">
        <v>250</v>
      </c>
      <c r="F281" s="35">
        <v>85000</v>
      </c>
      <c r="G281" s="35">
        <v>85000</v>
      </c>
      <c r="H281" s="36">
        <v>2439.5</v>
      </c>
      <c r="I281" s="36">
        <v>7788.27</v>
      </c>
      <c r="J281" s="36">
        <v>2584</v>
      </c>
      <c r="K281" s="36">
        <v>3276.15</v>
      </c>
      <c r="L281" s="36">
        <v>16087.92</v>
      </c>
      <c r="M281" s="36">
        <v>68912.08</v>
      </c>
      <c r="N281" s="31" t="s">
        <v>594</v>
      </c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  <c r="BY281" s="32"/>
      <c r="BZ281" s="32"/>
      <c r="CA281" s="32"/>
      <c r="CB281" s="32"/>
      <c r="CC281" s="32"/>
      <c r="CD281" s="32"/>
      <c r="CE281" s="32"/>
      <c r="CF281" s="32"/>
      <c r="CG281" s="32"/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</row>
    <row r="282" spans="1:99" s="33" customFormat="1" ht="12" x14ac:dyDescent="0.2">
      <c r="A282" s="26">
        <f t="shared" si="4"/>
        <v>279</v>
      </c>
      <c r="B282" s="34" t="s">
        <v>318</v>
      </c>
      <c r="C282" s="34" t="s">
        <v>238</v>
      </c>
      <c r="D282" s="34" t="s">
        <v>588</v>
      </c>
      <c r="E282" s="34" t="s">
        <v>240</v>
      </c>
      <c r="F282" s="35">
        <v>35000</v>
      </c>
      <c r="G282" s="35">
        <v>35000</v>
      </c>
      <c r="H282" s="36">
        <v>1004.5</v>
      </c>
      <c r="I282" s="36">
        <v>0</v>
      </c>
      <c r="J282" s="36">
        <v>1064</v>
      </c>
      <c r="K282" s="36">
        <v>23544.5</v>
      </c>
      <c r="L282" s="36">
        <f>+K282+J282+H282</f>
        <v>25613</v>
      </c>
      <c r="M282" s="36">
        <f>+F282-L282</f>
        <v>9387</v>
      </c>
      <c r="N282" s="31" t="s">
        <v>593</v>
      </c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  <c r="CA282" s="32"/>
      <c r="CB282" s="32"/>
      <c r="CC282" s="32"/>
      <c r="CD282" s="32"/>
      <c r="CE282" s="32"/>
      <c r="CF282" s="32"/>
      <c r="CG282" s="32"/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</row>
    <row r="283" spans="1:99" s="33" customFormat="1" ht="12" x14ac:dyDescent="0.2">
      <c r="A283" s="26">
        <f t="shared" si="4"/>
        <v>280</v>
      </c>
      <c r="B283" s="34" t="s">
        <v>319</v>
      </c>
      <c r="C283" s="34" t="s">
        <v>238</v>
      </c>
      <c r="D283" s="34" t="s">
        <v>590</v>
      </c>
      <c r="E283" s="34" t="s">
        <v>240</v>
      </c>
      <c r="F283" s="35">
        <v>75000</v>
      </c>
      <c r="G283" s="35">
        <v>75000</v>
      </c>
      <c r="H283" s="36">
        <v>2152.5</v>
      </c>
      <c r="I283" s="36">
        <v>5993.89</v>
      </c>
      <c r="J283" s="36">
        <v>2280</v>
      </c>
      <c r="K283" s="36">
        <v>21823.72</v>
      </c>
      <c r="L283" s="36">
        <v>32250.11</v>
      </c>
      <c r="M283" s="36">
        <v>42749.89</v>
      </c>
      <c r="N283" s="31" t="s">
        <v>594</v>
      </c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  <c r="BY283" s="32"/>
      <c r="BZ283" s="32"/>
      <c r="CA283" s="32"/>
      <c r="CB283" s="32"/>
      <c r="CC283" s="32"/>
      <c r="CD283" s="32"/>
      <c r="CE283" s="32"/>
      <c r="CF283" s="32"/>
      <c r="CG283" s="32"/>
      <c r="CH283" s="32"/>
      <c r="CI283" s="32"/>
      <c r="CJ283" s="32"/>
      <c r="CK283" s="32"/>
      <c r="CL283" s="32"/>
      <c r="CM283" s="32"/>
      <c r="CN283" s="32"/>
      <c r="CO283" s="32"/>
      <c r="CP283" s="32"/>
      <c r="CQ283" s="32"/>
      <c r="CR283" s="32"/>
      <c r="CS283" s="32"/>
      <c r="CT283" s="32"/>
      <c r="CU283" s="32"/>
    </row>
    <row r="284" spans="1:99" s="33" customFormat="1" ht="12" x14ac:dyDescent="0.2">
      <c r="A284" s="26">
        <f t="shared" si="4"/>
        <v>281</v>
      </c>
      <c r="B284" s="34" t="s">
        <v>320</v>
      </c>
      <c r="C284" s="34" t="s">
        <v>238</v>
      </c>
      <c r="D284" s="34" t="s">
        <v>590</v>
      </c>
      <c r="E284" s="34" t="s">
        <v>280</v>
      </c>
      <c r="F284" s="35">
        <v>60000</v>
      </c>
      <c r="G284" s="35">
        <v>60000</v>
      </c>
      <c r="H284" s="36">
        <v>1722</v>
      </c>
      <c r="I284" s="36">
        <v>3486.68</v>
      </c>
      <c r="J284" s="36">
        <v>1824</v>
      </c>
      <c r="K284" s="36">
        <v>4413.13</v>
      </c>
      <c r="L284" s="36">
        <f>+K284+J284+I284+H284</f>
        <v>11445.81</v>
      </c>
      <c r="M284" s="36">
        <f>+F284-L284</f>
        <v>48554.19</v>
      </c>
      <c r="N284" s="31" t="s">
        <v>594</v>
      </c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  <c r="BY284" s="32"/>
      <c r="BZ284" s="32"/>
      <c r="CA284" s="32"/>
      <c r="CB284" s="32"/>
      <c r="CC284" s="32"/>
      <c r="CD284" s="32"/>
      <c r="CE284" s="32"/>
      <c r="CF284" s="32"/>
      <c r="CG284" s="32"/>
      <c r="CH284" s="32"/>
      <c r="CI284" s="32"/>
      <c r="CJ284" s="32"/>
      <c r="CK284" s="32"/>
      <c r="CL284" s="32"/>
      <c r="CM284" s="32"/>
      <c r="CN284" s="32"/>
      <c r="CO284" s="32"/>
      <c r="CP284" s="32"/>
      <c r="CQ284" s="32"/>
      <c r="CR284" s="32"/>
      <c r="CS284" s="32"/>
      <c r="CT284" s="32"/>
      <c r="CU284" s="32"/>
    </row>
    <row r="285" spans="1:99" s="33" customFormat="1" ht="12" x14ac:dyDescent="0.2">
      <c r="A285" s="26">
        <f t="shared" si="4"/>
        <v>282</v>
      </c>
      <c r="B285" s="34" t="s">
        <v>321</v>
      </c>
      <c r="C285" s="34" t="s">
        <v>238</v>
      </c>
      <c r="D285" s="34" t="s">
        <v>590</v>
      </c>
      <c r="E285" s="34" t="s">
        <v>250</v>
      </c>
      <c r="F285" s="35">
        <v>85000</v>
      </c>
      <c r="G285" s="35">
        <v>85000</v>
      </c>
      <c r="H285" s="36">
        <v>2439.5</v>
      </c>
      <c r="I285" s="36">
        <v>8576.99</v>
      </c>
      <c r="J285" s="36">
        <v>2584</v>
      </c>
      <c r="K285" s="36">
        <v>31635.56</v>
      </c>
      <c r="L285" s="36">
        <v>45236.05</v>
      </c>
      <c r="M285" s="36">
        <v>39763.949999999997</v>
      </c>
      <c r="N285" s="31" t="s">
        <v>593</v>
      </c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  <c r="BY285" s="32"/>
      <c r="BZ285" s="32"/>
      <c r="CA285" s="32"/>
      <c r="CB285" s="32"/>
      <c r="CC285" s="32"/>
      <c r="CD285" s="32"/>
      <c r="CE285" s="32"/>
      <c r="CF285" s="32"/>
      <c r="CG285" s="32"/>
      <c r="CH285" s="32"/>
      <c r="CI285" s="32"/>
      <c r="CJ285" s="32"/>
      <c r="CK285" s="32"/>
      <c r="CL285" s="32"/>
      <c r="CM285" s="32"/>
      <c r="CN285" s="32"/>
      <c r="CO285" s="32"/>
      <c r="CP285" s="32"/>
      <c r="CQ285" s="32"/>
      <c r="CR285" s="32"/>
      <c r="CS285" s="32"/>
      <c r="CT285" s="32"/>
      <c r="CU285" s="32"/>
    </row>
    <row r="286" spans="1:99" s="33" customFormat="1" ht="12" x14ac:dyDescent="0.2">
      <c r="A286" s="26">
        <f t="shared" si="4"/>
        <v>283</v>
      </c>
      <c r="B286" s="34" t="s">
        <v>322</v>
      </c>
      <c r="C286" s="34" t="s">
        <v>238</v>
      </c>
      <c r="D286" s="34" t="s">
        <v>588</v>
      </c>
      <c r="E286" s="34" t="s">
        <v>240</v>
      </c>
      <c r="F286" s="35">
        <v>40000</v>
      </c>
      <c r="G286" s="35">
        <v>40000</v>
      </c>
      <c r="H286" s="36">
        <v>1148</v>
      </c>
      <c r="I286" s="36">
        <v>206.03</v>
      </c>
      <c r="J286" s="36">
        <v>1216</v>
      </c>
      <c r="K286" s="36">
        <v>4639.3599999999997</v>
      </c>
      <c r="L286" s="36">
        <f>+K286+J286+I286+H286</f>
        <v>7209.3899999999994</v>
      </c>
      <c r="M286" s="36">
        <f>+F286-L286</f>
        <v>32790.61</v>
      </c>
      <c r="N286" s="31" t="s">
        <v>594</v>
      </c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  <c r="BR286" s="32"/>
      <c r="BS286" s="32"/>
      <c r="BT286" s="32"/>
      <c r="BU286" s="32"/>
      <c r="BV286" s="32"/>
      <c r="BW286" s="32"/>
      <c r="BX286" s="32"/>
      <c r="BY286" s="32"/>
      <c r="BZ286" s="32"/>
      <c r="CA286" s="32"/>
      <c r="CB286" s="32"/>
      <c r="CC286" s="32"/>
      <c r="CD286" s="32"/>
      <c r="CE286" s="32"/>
      <c r="CF286" s="32"/>
      <c r="CG286" s="32"/>
      <c r="CH286" s="32"/>
      <c r="CI286" s="32"/>
      <c r="CJ286" s="32"/>
      <c r="CK286" s="32"/>
      <c r="CL286" s="32"/>
      <c r="CM286" s="32"/>
      <c r="CN286" s="32"/>
      <c r="CO286" s="32"/>
      <c r="CP286" s="32"/>
      <c r="CQ286" s="32"/>
      <c r="CR286" s="32"/>
      <c r="CS286" s="32"/>
      <c r="CT286" s="32"/>
      <c r="CU286" s="32"/>
    </row>
    <row r="287" spans="1:99" s="33" customFormat="1" ht="12" x14ac:dyDescent="0.2">
      <c r="A287" s="26">
        <f t="shared" si="4"/>
        <v>284</v>
      </c>
      <c r="B287" s="34" t="s">
        <v>323</v>
      </c>
      <c r="C287" s="34" t="s">
        <v>238</v>
      </c>
      <c r="D287" s="34" t="s">
        <v>590</v>
      </c>
      <c r="E287" s="34" t="s">
        <v>240</v>
      </c>
      <c r="F287" s="35">
        <v>75000</v>
      </c>
      <c r="G287" s="35">
        <v>75000</v>
      </c>
      <c r="H287" s="36">
        <v>2152.5</v>
      </c>
      <c r="I287" s="36">
        <v>6309.38</v>
      </c>
      <c r="J287" s="36">
        <v>2280</v>
      </c>
      <c r="K287" s="36">
        <f>21.25+5000+4536.53</f>
        <v>9557.7799999999988</v>
      </c>
      <c r="L287" s="36">
        <f>+K287+J287+I287+H287</f>
        <v>20299.66</v>
      </c>
      <c r="M287" s="36">
        <f>+F287-L287</f>
        <v>54700.34</v>
      </c>
      <c r="N287" s="31" t="s">
        <v>594</v>
      </c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  <c r="BU287" s="32"/>
      <c r="BV287" s="32"/>
      <c r="BW287" s="32"/>
      <c r="BX287" s="32"/>
      <c r="BY287" s="32"/>
      <c r="BZ287" s="32"/>
      <c r="CA287" s="32"/>
      <c r="CB287" s="32"/>
      <c r="CC287" s="32"/>
      <c r="CD287" s="32"/>
      <c r="CE287" s="32"/>
      <c r="CF287" s="32"/>
      <c r="CG287" s="32"/>
      <c r="CH287" s="32"/>
      <c r="CI287" s="32"/>
      <c r="CJ287" s="32"/>
      <c r="CK287" s="32"/>
      <c r="CL287" s="32"/>
      <c r="CM287" s="32"/>
      <c r="CN287" s="32"/>
      <c r="CO287" s="32"/>
      <c r="CP287" s="32"/>
      <c r="CQ287" s="32"/>
      <c r="CR287" s="32"/>
      <c r="CS287" s="32"/>
      <c r="CT287" s="32"/>
      <c r="CU287" s="32"/>
    </row>
    <row r="288" spans="1:99" s="33" customFormat="1" ht="12" x14ac:dyDescent="0.2">
      <c r="A288" s="26">
        <f t="shared" si="4"/>
        <v>285</v>
      </c>
      <c r="B288" s="44" t="s">
        <v>324</v>
      </c>
      <c r="C288" s="44" t="s">
        <v>238</v>
      </c>
      <c r="D288" s="44" t="s">
        <v>590</v>
      </c>
      <c r="E288" s="44" t="s">
        <v>240</v>
      </c>
      <c r="F288" s="48">
        <v>75000</v>
      </c>
      <c r="G288" s="48">
        <v>75000</v>
      </c>
      <c r="H288" s="43">
        <v>2152.5</v>
      </c>
      <c r="I288" s="43">
        <v>6309.38</v>
      </c>
      <c r="J288" s="43">
        <v>2280</v>
      </c>
      <c r="K288" s="43">
        <v>12740.14</v>
      </c>
      <c r="L288" s="43">
        <f>+K288+J288+I288+H288</f>
        <v>23482.02</v>
      </c>
      <c r="M288" s="43">
        <f>+F288-L288</f>
        <v>51517.979999999996</v>
      </c>
      <c r="N288" s="45" t="s">
        <v>593</v>
      </c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  <c r="BO288" s="32"/>
      <c r="BP288" s="32"/>
      <c r="BQ288" s="32"/>
      <c r="BR288" s="32"/>
      <c r="BS288" s="32"/>
      <c r="BT288" s="32"/>
      <c r="BU288" s="32"/>
      <c r="BV288" s="32"/>
      <c r="BW288" s="32"/>
      <c r="BX288" s="32"/>
      <c r="BY288" s="32"/>
      <c r="BZ288" s="32"/>
      <c r="CA288" s="32"/>
      <c r="CB288" s="32"/>
      <c r="CC288" s="32"/>
      <c r="CD288" s="32"/>
      <c r="CE288" s="32"/>
      <c r="CF288" s="32"/>
      <c r="CG288" s="32"/>
      <c r="CH288" s="32"/>
      <c r="CI288" s="32"/>
      <c r="CJ288" s="32"/>
      <c r="CK288" s="32"/>
      <c r="CL288" s="32"/>
      <c r="CM288" s="32"/>
      <c r="CN288" s="32"/>
      <c r="CO288" s="32"/>
      <c r="CP288" s="32"/>
      <c r="CQ288" s="32"/>
      <c r="CR288" s="32"/>
      <c r="CS288" s="32"/>
      <c r="CT288" s="32"/>
      <c r="CU288" s="32"/>
    </row>
    <row r="289" spans="1:99" s="33" customFormat="1" ht="12" x14ac:dyDescent="0.2">
      <c r="A289" s="26">
        <f t="shared" si="4"/>
        <v>286</v>
      </c>
      <c r="B289" s="44" t="s">
        <v>325</v>
      </c>
      <c r="C289" s="44" t="s">
        <v>238</v>
      </c>
      <c r="D289" s="44" t="s">
        <v>590</v>
      </c>
      <c r="E289" s="44" t="s">
        <v>240</v>
      </c>
      <c r="F289" s="48">
        <v>75000</v>
      </c>
      <c r="G289" s="48">
        <v>75000</v>
      </c>
      <c r="H289" s="43">
        <v>2152.5</v>
      </c>
      <c r="I289" s="43">
        <v>6309.38</v>
      </c>
      <c r="J289" s="43">
        <v>2280</v>
      </c>
      <c r="K289" s="43">
        <v>621.25</v>
      </c>
      <c r="L289" s="43">
        <v>11363.13</v>
      </c>
      <c r="M289" s="43">
        <v>63636.87</v>
      </c>
      <c r="N289" s="45" t="s">
        <v>593</v>
      </c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32"/>
      <c r="BR289" s="32"/>
      <c r="BS289" s="32"/>
      <c r="BT289" s="32"/>
      <c r="BU289" s="32"/>
      <c r="BV289" s="32"/>
      <c r="BW289" s="32"/>
      <c r="BX289" s="32"/>
      <c r="BY289" s="32"/>
      <c r="BZ289" s="32"/>
      <c r="CA289" s="32"/>
      <c r="CB289" s="32"/>
      <c r="CC289" s="32"/>
      <c r="CD289" s="32"/>
      <c r="CE289" s="32"/>
      <c r="CF289" s="32"/>
      <c r="CG289" s="32"/>
      <c r="CH289" s="32"/>
      <c r="CI289" s="32"/>
      <c r="CJ289" s="32"/>
      <c r="CK289" s="32"/>
      <c r="CL289" s="32"/>
      <c r="CM289" s="32"/>
      <c r="CN289" s="32"/>
      <c r="CO289" s="32"/>
      <c r="CP289" s="32"/>
      <c r="CQ289" s="32"/>
      <c r="CR289" s="32"/>
      <c r="CS289" s="32"/>
      <c r="CT289" s="32"/>
      <c r="CU289" s="32"/>
    </row>
    <row r="290" spans="1:99" s="33" customFormat="1" ht="12" x14ac:dyDescent="0.2">
      <c r="A290" s="26">
        <f t="shared" si="4"/>
        <v>287</v>
      </c>
      <c r="B290" s="37" t="s">
        <v>326</v>
      </c>
      <c r="C290" s="37" t="s">
        <v>238</v>
      </c>
      <c r="D290" s="37" t="s">
        <v>590</v>
      </c>
      <c r="E290" s="37" t="s">
        <v>280</v>
      </c>
      <c r="F290" s="38">
        <v>60000</v>
      </c>
      <c r="G290" s="38">
        <v>60000</v>
      </c>
      <c r="H290" s="39">
        <v>1722</v>
      </c>
      <c r="I290" s="39">
        <v>3486.68</v>
      </c>
      <c r="J290" s="39">
        <v>1824</v>
      </c>
      <c r="K290" s="39">
        <f>4266.15+21.25+2200</f>
        <v>6487.4</v>
      </c>
      <c r="L290" s="39">
        <f>+K290+J290+I290+H290</f>
        <v>13520.08</v>
      </c>
      <c r="M290" s="39">
        <f>+F290-L290</f>
        <v>46479.92</v>
      </c>
      <c r="N290" s="40" t="s">
        <v>594</v>
      </c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  <c r="BO290" s="32"/>
      <c r="BP290" s="32"/>
      <c r="BQ290" s="32"/>
      <c r="BR290" s="32"/>
      <c r="BS290" s="32"/>
      <c r="BT290" s="32"/>
      <c r="BU290" s="32"/>
      <c r="BV290" s="32"/>
      <c r="BW290" s="32"/>
      <c r="BX290" s="32"/>
      <c r="BY290" s="32"/>
      <c r="BZ290" s="32"/>
      <c r="CA290" s="32"/>
      <c r="CB290" s="32"/>
      <c r="CC290" s="32"/>
      <c r="CD290" s="32"/>
      <c r="CE290" s="32"/>
      <c r="CF290" s="32"/>
      <c r="CG290" s="32"/>
      <c r="CH290" s="32"/>
      <c r="CI290" s="32"/>
      <c r="CJ290" s="32"/>
      <c r="CK290" s="32"/>
      <c r="CL290" s="32"/>
      <c r="CM290" s="32"/>
      <c r="CN290" s="32"/>
      <c r="CO290" s="32"/>
      <c r="CP290" s="32"/>
      <c r="CQ290" s="32"/>
      <c r="CR290" s="32"/>
      <c r="CS290" s="32"/>
      <c r="CT290" s="32"/>
      <c r="CU290" s="32"/>
    </row>
    <row r="291" spans="1:99" s="33" customFormat="1" ht="12" x14ac:dyDescent="0.2">
      <c r="A291" s="26">
        <f t="shared" si="4"/>
        <v>288</v>
      </c>
      <c r="B291" s="34" t="s">
        <v>327</v>
      </c>
      <c r="C291" s="34" t="s">
        <v>238</v>
      </c>
      <c r="D291" s="34" t="s">
        <v>590</v>
      </c>
      <c r="E291" s="34" t="s">
        <v>240</v>
      </c>
      <c r="F291" s="35">
        <v>75000</v>
      </c>
      <c r="G291" s="35">
        <v>75000</v>
      </c>
      <c r="H291" s="36">
        <v>2152.5</v>
      </c>
      <c r="I291" s="36">
        <v>5678.4</v>
      </c>
      <c r="J291" s="36">
        <v>2280</v>
      </c>
      <c r="K291" s="36">
        <v>4346.55</v>
      </c>
      <c r="L291" s="36">
        <v>14457.45</v>
      </c>
      <c r="M291" s="36">
        <v>60542.55</v>
      </c>
      <c r="N291" s="31" t="s">
        <v>594</v>
      </c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  <c r="BY291" s="32"/>
      <c r="BZ291" s="32"/>
      <c r="CA291" s="32"/>
      <c r="CB291" s="32"/>
      <c r="CC291" s="32"/>
      <c r="CD291" s="32"/>
      <c r="CE291" s="32"/>
      <c r="CF291" s="32"/>
      <c r="CG291" s="32"/>
      <c r="CH291" s="32"/>
      <c r="CI291" s="32"/>
      <c r="CJ291" s="32"/>
      <c r="CK291" s="32"/>
      <c r="CL291" s="32"/>
      <c r="CM291" s="32"/>
      <c r="CN291" s="32"/>
      <c r="CO291" s="32"/>
      <c r="CP291" s="32"/>
      <c r="CQ291" s="32"/>
      <c r="CR291" s="32"/>
      <c r="CS291" s="32"/>
      <c r="CT291" s="32"/>
      <c r="CU291" s="32"/>
    </row>
    <row r="292" spans="1:99" s="33" customFormat="1" ht="12" x14ac:dyDescent="0.2">
      <c r="A292" s="26">
        <f t="shared" si="4"/>
        <v>289</v>
      </c>
      <c r="B292" s="34" t="s">
        <v>328</v>
      </c>
      <c r="C292" s="34" t="s">
        <v>238</v>
      </c>
      <c r="D292" s="34" t="s">
        <v>590</v>
      </c>
      <c r="E292" s="34" t="s">
        <v>250</v>
      </c>
      <c r="F292" s="35">
        <v>90000</v>
      </c>
      <c r="G292" s="35">
        <v>90000</v>
      </c>
      <c r="H292" s="36">
        <v>2583</v>
      </c>
      <c r="I292" s="36">
        <v>9358.76</v>
      </c>
      <c r="J292" s="36">
        <v>2736</v>
      </c>
      <c r="K292" s="36">
        <v>1726.95</v>
      </c>
      <c r="L292" s="36">
        <v>16404.71</v>
      </c>
      <c r="M292" s="36">
        <v>73595.289999999994</v>
      </c>
      <c r="N292" s="31" t="s">
        <v>594</v>
      </c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32"/>
      <c r="BR292" s="32"/>
      <c r="BS292" s="32"/>
      <c r="BT292" s="32"/>
      <c r="BU292" s="32"/>
      <c r="BV292" s="32"/>
      <c r="BW292" s="32"/>
      <c r="BX292" s="32"/>
      <c r="BY292" s="32"/>
      <c r="BZ292" s="32"/>
      <c r="CA292" s="32"/>
      <c r="CB292" s="32"/>
      <c r="CC292" s="32"/>
      <c r="CD292" s="32"/>
      <c r="CE292" s="32"/>
      <c r="CF292" s="32"/>
      <c r="CG292" s="32"/>
      <c r="CH292" s="32"/>
      <c r="CI292" s="32"/>
      <c r="CJ292" s="32"/>
      <c r="CK292" s="32"/>
      <c r="CL292" s="32"/>
      <c r="CM292" s="32"/>
      <c r="CN292" s="32"/>
      <c r="CO292" s="32"/>
      <c r="CP292" s="32"/>
      <c r="CQ292" s="32"/>
      <c r="CR292" s="32"/>
      <c r="CS292" s="32"/>
      <c r="CT292" s="32"/>
      <c r="CU292" s="32"/>
    </row>
    <row r="293" spans="1:99" s="33" customFormat="1" ht="12" x14ac:dyDescent="0.2">
      <c r="A293" s="26">
        <f t="shared" si="4"/>
        <v>290</v>
      </c>
      <c r="B293" s="34" t="s">
        <v>329</v>
      </c>
      <c r="C293" s="34" t="s">
        <v>238</v>
      </c>
      <c r="D293" s="34" t="s">
        <v>590</v>
      </c>
      <c r="E293" s="34" t="s">
        <v>280</v>
      </c>
      <c r="F293" s="35">
        <v>45000</v>
      </c>
      <c r="G293" s="35">
        <v>45000</v>
      </c>
      <c r="H293" s="36">
        <v>1291.5</v>
      </c>
      <c r="I293" s="36">
        <v>1148.33</v>
      </c>
      <c r="J293" s="36">
        <v>1368</v>
      </c>
      <c r="K293" s="36">
        <f>21.25+9626.41+1950</f>
        <v>11597.66</v>
      </c>
      <c r="L293" s="36">
        <f>+K293+J293+I293+H293</f>
        <v>15405.49</v>
      </c>
      <c r="M293" s="36">
        <f>+F293-L293</f>
        <v>29594.510000000002</v>
      </c>
      <c r="N293" s="31" t="s">
        <v>594</v>
      </c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  <c r="BO293" s="32"/>
      <c r="BP293" s="32"/>
      <c r="BQ293" s="32"/>
      <c r="BR293" s="32"/>
      <c r="BS293" s="32"/>
      <c r="BT293" s="32"/>
      <c r="BU293" s="32"/>
      <c r="BV293" s="32"/>
      <c r="BW293" s="32"/>
      <c r="BX293" s="32"/>
      <c r="BY293" s="32"/>
      <c r="BZ293" s="32"/>
      <c r="CA293" s="32"/>
      <c r="CB293" s="32"/>
      <c r="CC293" s="32"/>
      <c r="CD293" s="32"/>
      <c r="CE293" s="32"/>
      <c r="CF293" s="32"/>
      <c r="CG293" s="32"/>
      <c r="CH293" s="32"/>
      <c r="CI293" s="32"/>
      <c r="CJ293" s="32"/>
      <c r="CK293" s="32"/>
      <c r="CL293" s="32"/>
      <c r="CM293" s="32"/>
      <c r="CN293" s="32"/>
      <c r="CO293" s="32"/>
      <c r="CP293" s="32"/>
      <c r="CQ293" s="32"/>
      <c r="CR293" s="32"/>
      <c r="CS293" s="32"/>
      <c r="CT293" s="32"/>
      <c r="CU293" s="32"/>
    </row>
    <row r="294" spans="1:99" s="33" customFormat="1" ht="12" x14ac:dyDescent="0.2">
      <c r="A294" s="26">
        <f t="shared" si="4"/>
        <v>291</v>
      </c>
      <c r="B294" s="34" t="s">
        <v>330</v>
      </c>
      <c r="C294" s="34" t="s">
        <v>238</v>
      </c>
      <c r="D294" s="34" t="s">
        <v>588</v>
      </c>
      <c r="E294" s="34" t="s">
        <v>240</v>
      </c>
      <c r="F294" s="35">
        <v>75000</v>
      </c>
      <c r="G294" s="35">
        <v>75000</v>
      </c>
      <c r="H294" s="36">
        <v>2152.5</v>
      </c>
      <c r="I294" s="36">
        <v>6309.38</v>
      </c>
      <c r="J294" s="36">
        <v>2280</v>
      </c>
      <c r="K294" s="36">
        <v>1089.8499999999999</v>
      </c>
      <c r="L294" s="36">
        <v>11831.73</v>
      </c>
      <c r="M294" s="36">
        <v>63168.27</v>
      </c>
      <c r="N294" s="31" t="s">
        <v>593</v>
      </c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  <c r="BO294" s="32"/>
      <c r="BP294" s="32"/>
      <c r="BQ294" s="32"/>
      <c r="BR294" s="32"/>
      <c r="BS294" s="32"/>
      <c r="BT294" s="32"/>
      <c r="BU294" s="32"/>
      <c r="BV294" s="32"/>
      <c r="BW294" s="32"/>
      <c r="BX294" s="32"/>
      <c r="BY294" s="32"/>
      <c r="BZ294" s="32"/>
      <c r="CA294" s="32"/>
      <c r="CB294" s="32"/>
      <c r="CC294" s="32"/>
      <c r="CD294" s="32"/>
      <c r="CE294" s="32"/>
      <c r="CF294" s="32"/>
      <c r="CG294" s="32"/>
      <c r="CH294" s="32"/>
      <c r="CI294" s="32"/>
      <c r="CJ294" s="32"/>
      <c r="CK294" s="32"/>
      <c r="CL294" s="32"/>
      <c r="CM294" s="32"/>
      <c r="CN294" s="32"/>
      <c r="CO294" s="32"/>
      <c r="CP294" s="32"/>
      <c r="CQ294" s="32"/>
      <c r="CR294" s="32"/>
      <c r="CS294" s="32"/>
      <c r="CT294" s="32"/>
      <c r="CU294" s="32"/>
    </row>
    <row r="295" spans="1:99" s="33" customFormat="1" ht="12" x14ac:dyDescent="0.2">
      <c r="A295" s="26">
        <f t="shared" si="4"/>
        <v>292</v>
      </c>
      <c r="B295" s="44" t="s">
        <v>331</v>
      </c>
      <c r="C295" s="44" t="s">
        <v>238</v>
      </c>
      <c r="D295" s="44" t="s">
        <v>590</v>
      </c>
      <c r="E295" s="44" t="s">
        <v>240</v>
      </c>
      <c r="F295" s="48">
        <v>65000</v>
      </c>
      <c r="G295" s="48">
        <v>65000</v>
      </c>
      <c r="H295" s="43">
        <v>1865.5</v>
      </c>
      <c r="I295" s="43">
        <v>4427.58</v>
      </c>
      <c r="J295" s="43">
        <v>1976</v>
      </c>
      <c r="K295" s="43">
        <v>15957.95</v>
      </c>
      <c r="L295" s="43">
        <f>+K295+J295+I295+H295</f>
        <v>24227.03</v>
      </c>
      <c r="M295" s="43">
        <f>+F295-L295</f>
        <v>40772.97</v>
      </c>
      <c r="N295" s="45" t="s">
        <v>594</v>
      </c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  <c r="BO295" s="32"/>
      <c r="BP295" s="32"/>
      <c r="BQ295" s="32"/>
      <c r="BR295" s="32"/>
      <c r="BS295" s="32"/>
      <c r="BT295" s="32"/>
      <c r="BU295" s="32"/>
      <c r="BV295" s="32"/>
      <c r="BW295" s="32"/>
      <c r="BX295" s="32"/>
      <c r="BY295" s="32"/>
      <c r="BZ295" s="32"/>
      <c r="CA295" s="32"/>
      <c r="CB295" s="32"/>
      <c r="CC295" s="32"/>
      <c r="CD295" s="32"/>
      <c r="CE295" s="32"/>
      <c r="CF295" s="32"/>
      <c r="CG295" s="32"/>
      <c r="CH295" s="32"/>
      <c r="CI295" s="32"/>
      <c r="CJ295" s="32"/>
      <c r="CK295" s="32"/>
      <c r="CL295" s="32"/>
      <c r="CM295" s="32"/>
      <c r="CN295" s="32"/>
      <c r="CO295" s="32"/>
      <c r="CP295" s="32"/>
      <c r="CQ295" s="32"/>
      <c r="CR295" s="32"/>
      <c r="CS295" s="32"/>
      <c r="CT295" s="32"/>
      <c r="CU295" s="32"/>
    </row>
    <row r="296" spans="1:99" s="33" customFormat="1" ht="12" x14ac:dyDescent="0.2">
      <c r="A296" s="26">
        <f t="shared" si="4"/>
        <v>293</v>
      </c>
      <c r="B296" s="44" t="s">
        <v>332</v>
      </c>
      <c r="C296" s="44" t="s">
        <v>238</v>
      </c>
      <c r="D296" s="44" t="s">
        <v>588</v>
      </c>
      <c r="E296" s="44" t="s">
        <v>240</v>
      </c>
      <c r="F296" s="48">
        <v>75000</v>
      </c>
      <c r="G296" s="48">
        <v>75000</v>
      </c>
      <c r="H296" s="43">
        <v>2152.5</v>
      </c>
      <c r="I296" s="43">
        <v>6309.38</v>
      </c>
      <c r="J296" s="43">
        <v>2280</v>
      </c>
      <c r="K296" s="43">
        <v>6672.29</v>
      </c>
      <c r="L296" s="43">
        <v>17414.169999999998</v>
      </c>
      <c r="M296" s="43">
        <v>57585.83</v>
      </c>
      <c r="N296" s="45" t="s">
        <v>594</v>
      </c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32"/>
      <c r="BO296" s="32"/>
      <c r="BP296" s="32"/>
      <c r="BQ296" s="32"/>
      <c r="BR296" s="32"/>
      <c r="BS296" s="32"/>
      <c r="BT296" s="32"/>
      <c r="BU296" s="32"/>
      <c r="BV296" s="32"/>
      <c r="BW296" s="32"/>
      <c r="BX296" s="32"/>
      <c r="BY296" s="32"/>
      <c r="BZ296" s="32"/>
      <c r="CA296" s="32"/>
      <c r="CB296" s="32"/>
      <c r="CC296" s="32"/>
      <c r="CD296" s="32"/>
      <c r="CE296" s="32"/>
      <c r="CF296" s="32"/>
      <c r="CG296" s="32"/>
      <c r="CH296" s="32"/>
      <c r="CI296" s="32"/>
      <c r="CJ296" s="32"/>
      <c r="CK296" s="32"/>
      <c r="CL296" s="32"/>
      <c r="CM296" s="32"/>
      <c r="CN296" s="32"/>
      <c r="CO296" s="32"/>
      <c r="CP296" s="32"/>
      <c r="CQ296" s="32"/>
      <c r="CR296" s="32"/>
      <c r="CS296" s="32"/>
      <c r="CT296" s="32"/>
      <c r="CU296" s="32"/>
    </row>
    <row r="297" spans="1:99" s="33" customFormat="1" ht="12" x14ac:dyDescent="0.2">
      <c r="A297" s="26">
        <f t="shared" si="4"/>
        <v>294</v>
      </c>
      <c r="B297" s="44" t="s">
        <v>333</v>
      </c>
      <c r="C297" s="44" t="s">
        <v>238</v>
      </c>
      <c r="D297" s="44" t="s">
        <v>590</v>
      </c>
      <c r="E297" s="44" t="s">
        <v>240</v>
      </c>
      <c r="F297" s="48">
        <v>75000</v>
      </c>
      <c r="G297" s="48">
        <v>75000</v>
      </c>
      <c r="H297" s="43">
        <v>2152.5</v>
      </c>
      <c r="I297" s="43">
        <v>6309.38</v>
      </c>
      <c r="J297" s="43">
        <v>2280</v>
      </c>
      <c r="K297" s="43">
        <v>4451.87</v>
      </c>
      <c r="L297" s="43">
        <v>15193.75</v>
      </c>
      <c r="M297" s="43">
        <v>59806.25</v>
      </c>
      <c r="N297" s="45" t="s">
        <v>594</v>
      </c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32"/>
      <c r="BO297" s="32"/>
      <c r="BP297" s="32"/>
      <c r="BQ297" s="32"/>
      <c r="BR297" s="32"/>
      <c r="BS297" s="32"/>
      <c r="BT297" s="32"/>
      <c r="BU297" s="32"/>
      <c r="BV297" s="32"/>
      <c r="BW297" s="32"/>
      <c r="BX297" s="32"/>
      <c r="BY297" s="32"/>
      <c r="BZ297" s="32"/>
      <c r="CA297" s="32"/>
      <c r="CB297" s="32"/>
      <c r="CC297" s="32"/>
      <c r="CD297" s="32"/>
      <c r="CE297" s="32"/>
      <c r="CF297" s="32"/>
      <c r="CG297" s="32"/>
      <c r="CH297" s="32"/>
      <c r="CI297" s="32"/>
      <c r="CJ297" s="32"/>
      <c r="CK297" s="32"/>
      <c r="CL297" s="32"/>
      <c r="CM297" s="32"/>
      <c r="CN297" s="32"/>
      <c r="CO297" s="32"/>
      <c r="CP297" s="32"/>
      <c r="CQ297" s="32"/>
      <c r="CR297" s="32"/>
      <c r="CS297" s="32"/>
      <c r="CT297" s="32"/>
      <c r="CU297" s="32"/>
    </row>
    <row r="298" spans="1:99" s="33" customFormat="1" ht="12" x14ac:dyDescent="0.2">
      <c r="A298" s="26">
        <f t="shared" si="4"/>
        <v>295</v>
      </c>
      <c r="B298" s="44" t="s">
        <v>334</v>
      </c>
      <c r="C298" s="44" t="s">
        <v>238</v>
      </c>
      <c r="D298" s="44" t="s">
        <v>590</v>
      </c>
      <c r="E298" s="44" t="s">
        <v>280</v>
      </c>
      <c r="F298" s="48">
        <v>60000</v>
      </c>
      <c r="G298" s="48">
        <v>60000</v>
      </c>
      <c r="H298" s="43">
        <v>1722</v>
      </c>
      <c r="I298" s="43">
        <v>3486.68</v>
      </c>
      <c r="J298" s="43">
        <v>1824</v>
      </c>
      <c r="K298" s="43">
        <v>121.25</v>
      </c>
      <c r="L298" s="43">
        <v>7153.93</v>
      </c>
      <c r="M298" s="43">
        <v>52846.07</v>
      </c>
      <c r="N298" s="45" t="s">
        <v>594</v>
      </c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32"/>
      <c r="BO298" s="32"/>
      <c r="BP298" s="32"/>
      <c r="BQ298" s="32"/>
      <c r="BR298" s="32"/>
      <c r="BS298" s="32"/>
      <c r="BT298" s="32"/>
      <c r="BU298" s="32"/>
      <c r="BV298" s="32"/>
      <c r="BW298" s="32"/>
      <c r="BX298" s="32"/>
      <c r="BY298" s="32"/>
      <c r="BZ298" s="32"/>
      <c r="CA298" s="32"/>
      <c r="CB298" s="32"/>
      <c r="CC298" s="32"/>
      <c r="CD298" s="32"/>
      <c r="CE298" s="32"/>
      <c r="CF298" s="32"/>
      <c r="CG298" s="32"/>
      <c r="CH298" s="32"/>
      <c r="CI298" s="32"/>
      <c r="CJ298" s="32"/>
      <c r="CK298" s="32"/>
      <c r="CL298" s="32"/>
      <c r="CM298" s="32"/>
      <c r="CN298" s="32"/>
      <c r="CO298" s="32"/>
      <c r="CP298" s="32"/>
      <c r="CQ298" s="32"/>
      <c r="CR298" s="32"/>
      <c r="CS298" s="32"/>
      <c r="CT298" s="32"/>
      <c r="CU298" s="32"/>
    </row>
    <row r="299" spans="1:99" s="33" customFormat="1" ht="12" x14ac:dyDescent="0.2">
      <c r="A299" s="26">
        <f t="shared" si="4"/>
        <v>296</v>
      </c>
      <c r="B299" s="44" t="s">
        <v>335</v>
      </c>
      <c r="C299" s="44" t="s">
        <v>238</v>
      </c>
      <c r="D299" s="44" t="s">
        <v>590</v>
      </c>
      <c r="E299" s="44" t="s">
        <v>243</v>
      </c>
      <c r="F299" s="48">
        <v>50000</v>
      </c>
      <c r="G299" s="48">
        <v>50000</v>
      </c>
      <c r="H299" s="43">
        <v>1435</v>
      </c>
      <c r="I299" s="43">
        <v>1617.38</v>
      </c>
      <c r="J299" s="43">
        <v>1520</v>
      </c>
      <c r="K299" s="43">
        <v>2198.6999999999998</v>
      </c>
      <c r="L299" s="43">
        <v>6771.08</v>
      </c>
      <c r="M299" s="43">
        <v>43228.92</v>
      </c>
      <c r="N299" s="45" t="s">
        <v>594</v>
      </c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32"/>
      <c r="BO299" s="32"/>
      <c r="BP299" s="32"/>
      <c r="BQ299" s="32"/>
      <c r="BR299" s="32"/>
      <c r="BS299" s="32"/>
      <c r="BT299" s="32"/>
      <c r="BU299" s="32"/>
      <c r="BV299" s="32"/>
      <c r="BW299" s="32"/>
      <c r="BX299" s="32"/>
      <c r="BY299" s="32"/>
      <c r="BZ299" s="32"/>
      <c r="CA299" s="32"/>
      <c r="CB299" s="32"/>
      <c r="CC299" s="32"/>
      <c r="CD299" s="32"/>
      <c r="CE299" s="32"/>
      <c r="CF299" s="32"/>
      <c r="CG299" s="32"/>
      <c r="CH299" s="32"/>
      <c r="CI299" s="32"/>
      <c r="CJ299" s="32"/>
      <c r="CK299" s="32"/>
      <c r="CL299" s="32"/>
      <c r="CM299" s="32"/>
      <c r="CN299" s="32"/>
      <c r="CO299" s="32"/>
      <c r="CP299" s="32"/>
      <c r="CQ299" s="32"/>
      <c r="CR299" s="32"/>
      <c r="CS299" s="32"/>
      <c r="CT299" s="32"/>
      <c r="CU299" s="32"/>
    </row>
    <row r="300" spans="1:99" s="33" customFormat="1" ht="12" x14ac:dyDescent="0.2">
      <c r="A300" s="26">
        <f t="shared" si="4"/>
        <v>297</v>
      </c>
      <c r="B300" s="44" t="s">
        <v>336</v>
      </c>
      <c r="C300" s="44" t="s">
        <v>238</v>
      </c>
      <c r="D300" s="44" t="s">
        <v>590</v>
      </c>
      <c r="E300" s="44" t="s">
        <v>240</v>
      </c>
      <c r="F300" s="48">
        <v>75000</v>
      </c>
      <c r="G300" s="48">
        <v>75000</v>
      </c>
      <c r="H300" s="43">
        <v>2152.5</v>
      </c>
      <c r="I300" s="43">
        <v>5993.89</v>
      </c>
      <c r="J300" s="43">
        <v>2280</v>
      </c>
      <c r="K300" s="43">
        <v>7588.11</v>
      </c>
      <c r="L300" s="43">
        <v>18014.5</v>
      </c>
      <c r="M300" s="43">
        <v>56985.5</v>
      </c>
      <c r="N300" s="45" t="s">
        <v>594</v>
      </c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32"/>
      <c r="BO300" s="32"/>
      <c r="BP300" s="32"/>
      <c r="BQ300" s="32"/>
      <c r="BR300" s="32"/>
      <c r="BS300" s="32"/>
      <c r="BT300" s="32"/>
      <c r="BU300" s="32"/>
      <c r="BV300" s="32"/>
      <c r="BW300" s="32"/>
      <c r="BX300" s="32"/>
      <c r="BY300" s="32"/>
      <c r="BZ300" s="32"/>
      <c r="CA300" s="32"/>
      <c r="CB300" s="32"/>
      <c r="CC300" s="32"/>
      <c r="CD300" s="32"/>
      <c r="CE300" s="32"/>
      <c r="CF300" s="32"/>
      <c r="CG300" s="32"/>
      <c r="CH300" s="32"/>
      <c r="CI300" s="32"/>
      <c r="CJ300" s="32"/>
      <c r="CK300" s="32"/>
      <c r="CL300" s="32"/>
      <c r="CM300" s="32"/>
      <c r="CN300" s="32"/>
      <c r="CO300" s="32"/>
      <c r="CP300" s="32"/>
      <c r="CQ300" s="32"/>
      <c r="CR300" s="32"/>
      <c r="CS300" s="32"/>
      <c r="CT300" s="32"/>
      <c r="CU300" s="32"/>
    </row>
    <row r="301" spans="1:99" s="33" customFormat="1" ht="12" x14ac:dyDescent="0.2">
      <c r="A301" s="26">
        <f t="shared" si="4"/>
        <v>298</v>
      </c>
      <c r="B301" s="34" t="s">
        <v>337</v>
      </c>
      <c r="C301" s="34" t="s">
        <v>238</v>
      </c>
      <c r="D301" s="34" t="s">
        <v>590</v>
      </c>
      <c r="E301" s="34" t="s">
        <v>240</v>
      </c>
      <c r="F301" s="35">
        <v>75000</v>
      </c>
      <c r="G301" s="35">
        <v>75000</v>
      </c>
      <c r="H301" s="36">
        <v>2152.5</v>
      </c>
      <c r="I301" s="36">
        <v>6309.38</v>
      </c>
      <c r="J301" s="36">
        <v>2280</v>
      </c>
      <c r="K301" s="36">
        <v>6077.13</v>
      </c>
      <c r="L301" s="36">
        <v>16819.009999999998</v>
      </c>
      <c r="M301" s="36">
        <v>58180.99</v>
      </c>
      <c r="N301" s="31" t="s">
        <v>594</v>
      </c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32"/>
      <c r="BO301" s="32"/>
      <c r="BP301" s="32"/>
      <c r="BQ301" s="32"/>
      <c r="BR301" s="32"/>
      <c r="BS301" s="32"/>
      <c r="BT301" s="32"/>
      <c r="BU301" s="32"/>
      <c r="BV301" s="32"/>
      <c r="BW301" s="32"/>
      <c r="BX301" s="32"/>
      <c r="BY301" s="32"/>
      <c r="BZ301" s="32"/>
      <c r="CA301" s="32"/>
      <c r="CB301" s="32"/>
      <c r="CC301" s="32"/>
      <c r="CD301" s="32"/>
      <c r="CE301" s="32"/>
      <c r="CF301" s="32"/>
      <c r="CG301" s="32"/>
      <c r="CH301" s="32"/>
      <c r="CI301" s="32"/>
      <c r="CJ301" s="32"/>
      <c r="CK301" s="32"/>
      <c r="CL301" s="32"/>
      <c r="CM301" s="32"/>
      <c r="CN301" s="32"/>
      <c r="CO301" s="32"/>
      <c r="CP301" s="32"/>
      <c r="CQ301" s="32"/>
      <c r="CR301" s="32"/>
      <c r="CS301" s="32"/>
      <c r="CT301" s="32"/>
      <c r="CU301" s="32"/>
    </row>
    <row r="302" spans="1:99" s="33" customFormat="1" ht="12" x14ac:dyDescent="0.2">
      <c r="A302" s="26">
        <f t="shared" si="4"/>
        <v>299</v>
      </c>
      <c r="B302" s="34" t="s">
        <v>338</v>
      </c>
      <c r="C302" s="34" t="s">
        <v>238</v>
      </c>
      <c r="D302" s="34" t="s">
        <v>590</v>
      </c>
      <c r="E302" s="34" t="s">
        <v>250</v>
      </c>
      <c r="F302" s="35">
        <v>85000</v>
      </c>
      <c r="G302" s="35">
        <v>85000</v>
      </c>
      <c r="H302" s="36">
        <v>2439.5</v>
      </c>
      <c r="I302" s="36">
        <v>8576.99</v>
      </c>
      <c r="J302" s="36">
        <v>2584</v>
      </c>
      <c r="K302" s="36">
        <v>8181.74</v>
      </c>
      <c r="L302" s="36">
        <v>21782.23</v>
      </c>
      <c r="M302" s="36">
        <v>63217.77</v>
      </c>
      <c r="N302" s="31" t="s">
        <v>594</v>
      </c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32"/>
      <c r="BO302" s="32"/>
      <c r="BP302" s="32"/>
      <c r="BQ302" s="32"/>
      <c r="BR302" s="32"/>
      <c r="BS302" s="32"/>
      <c r="BT302" s="32"/>
      <c r="BU302" s="32"/>
      <c r="BV302" s="32"/>
      <c r="BW302" s="32"/>
      <c r="BX302" s="32"/>
      <c r="BY302" s="32"/>
      <c r="BZ302" s="32"/>
      <c r="CA302" s="32"/>
      <c r="CB302" s="32"/>
      <c r="CC302" s="32"/>
      <c r="CD302" s="32"/>
      <c r="CE302" s="32"/>
      <c r="CF302" s="32"/>
      <c r="CG302" s="32"/>
      <c r="CH302" s="32"/>
      <c r="CI302" s="32"/>
      <c r="CJ302" s="32"/>
      <c r="CK302" s="32"/>
      <c r="CL302" s="32"/>
      <c r="CM302" s="32"/>
      <c r="CN302" s="32"/>
      <c r="CO302" s="32"/>
      <c r="CP302" s="32"/>
      <c r="CQ302" s="32"/>
      <c r="CR302" s="32"/>
      <c r="CS302" s="32"/>
      <c r="CT302" s="32"/>
      <c r="CU302" s="32"/>
    </row>
    <row r="303" spans="1:99" s="33" customFormat="1" ht="12" x14ac:dyDescent="0.2">
      <c r="A303" s="26">
        <f t="shared" si="4"/>
        <v>300</v>
      </c>
      <c r="B303" s="34" t="s">
        <v>339</v>
      </c>
      <c r="C303" s="34" t="s">
        <v>238</v>
      </c>
      <c r="D303" s="34" t="s">
        <v>590</v>
      </c>
      <c r="E303" s="34" t="s">
        <v>250</v>
      </c>
      <c r="F303" s="35">
        <v>85000</v>
      </c>
      <c r="G303" s="35">
        <v>85000</v>
      </c>
      <c r="H303" s="36">
        <v>2439.5</v>
      </c>
      <c r="I303" s="36">
        <v>8182.63</v>
      </c>
      <c r="J303" s="36">
        <v>2584</v>
      </c>
      <c r="K303" s="36">
        <v>33593.910000000003</v>
      </c>
      <c r="L303" s="36">
        <v>46800.04</v>
      </c>
      <c r="M303" s="36">
        <v>38199.96</v>
      </c>
      <c r="N303" s="31" t="s">
        <v>594</v>
      </c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  <c r="BO303" s="32"/>
      <c r="BP303" s="32"/>
      <c r="BQ303" s="32"/>
      <c r="BR303" s="32"/>
      <c r="BS303" s="32"/>
      <c r="BT303" s="32"/>
      <c r="BU303" s="32"/>
      <c r="BV303" s="32"/>
      <c r="BW303" s="32"/>
      <c r="BX303" s="32"/>
      <c r="BY303" s="32"/>
      <c r="BZ303" s="32"/>
      <c r="CA303" s="32"/>
      <c r="CB303" s="32"/>
      <c r="CC303" s="32"/>
      <c r="CD303" s="32"/>
      <c r="CE303" s="32"/>
      <c r="CF303" s="32"/>
      <c r="CG303" s="32"/>
      <c r="CH303" s="32"/>
      <c r="CI303" s="32"/>
      <c r="CJ303" s="32"/>
      <c r="CK303" s="32"/>
      <c r="CL303" s="32"/>
      <c r="CM303" s="32"/>
      <c r="CN303" s="32"/>
      <c r="CO303" s="32"/>
      <c r="CP303" s="32"/>
      <c r="CQ303" s="32"/>
      <c r="CR303" s="32"/>
      <c r="CS303" s="32"/>
      <c r="CT303" s="32"/>
      <c r="CU303" s="32"/>
    </row>
    <row r="304" spans="1:99" s="33" customFormat="1" ht="12" x14ac:dyDescent="0.2">
      <c r="A304" s="26">
        <f t="shared" si="4"/>
        <v>301</v>
      </c>
      <c r="B304" s="34" t="s">
        <v>340</v>
      </c>
      <c r="C304" s="34" t="s">
        <v>238</v>
      </c>
      <c r="D304" s="34" t="s">
        <v>590</v>
      </c>
      <c r="E304" s="34" t="s">
        <v>250</v>
      </c>
      <c r="F304" s="35">
        <v>85000</v>
      </c>
      <c r="G304" s="35">
        <v>85000</v>
      </c>
      <c r="H304" s="36">
        <v>2439.5</v>
      </c>
      <c r="I304" s="36">
        <v>8576.99</v>
      </c>
      <c r="J304" s="36">
        <v>2584</v>
      </c>
      <c r="K304" s="36">
        <v>2119.85</v>
      </c>
      <c r="L304" s="36">
        <v>15720.34</v>
      </c>
      <c r="M304" s="36">
        <v>69279.66</v>
      </c>
      <c r="N304" s="31" t="s">
        <v>593</v>
      </c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  <c r="BO304" s="32"/>
      <c r="BP304" s="32"/>
      <c r="BQ304" s="32"/>
      <c r="BR304" s="32"/>
      <c r="BS304" s="32"/>
      <c r="BT304" s="32"/>
      <c r="BU304" s="32"/>
      <c r="BV304" s="32"/>
      <c r="BW304" s="32"/>
      <c r="BX304" s="32"/>
      <c r="BY304" s="32"/>
      <c r="BZ304" s="32"/>
      <c r="CA304" s="32"/>
      <c r="CB304" s="32"/>
      <c r="CC304" s="32"/>
      <c r="CD304" s="32"/>
      <c r="CE304" s="32"/>
      <c r="CF304" s="32"/>
      <c r="CG304" s="32"/>
      <c r="CH304" s="32"/>
      <c r="CI304" s="32"/>
      <c r="CJ304" s="32"/>
      <c r="CK304" s="32"/>
      <c r="CL304" s="32"/>
      <c r="CM304" s="32"/>
      <c r="CN304" s="32"/>
      <c r="CO304" s="32"/>
      <c r="CP304" s="32"/>
      <c r="CQ304" s="32"/>
      <c r="CR304" s="32"/>
      <c r="CS304" s="32"/>
      <c r="CT304" s="32"/>
      <c r="CU304" s="32"/>
    </row>
    <row r="305" spans="1:99" s="42" customFormat="1" ht="12" x14ac:dyDescent="0.2">
      <c r="A305" s="26">
        <f t="shared" si="4"/>
        <v>302</v>
      </c>
      <c r="B305" s="37" t="s">
        <v>341</v>
      </c>
      <c r="C305" s="37" t="s">
        <v>238</v>
      </c>
      <c r="D305" s="37" t="s">
        <v>588</v>
      </c>
      <c r="E305" s="37" t="s">
        <v>250</v>
      </c>
      <c r="F305" s="38">
        <v>85000</v>
      </c>
      <c r="G305" s="38">
        <v>85000</v>
      </c>
      <c r="H305" s="39">
        <v>2439.5</v>
      </c>
      <c r="I305" s="39">
        <v>8576.99</v>
      </c>
      <c r="J305" s="39">
        <v>2584</v>
      </c>
      <c r="K305" s="39">
        <f>4086.23+850+19.51+100+2000</f>
        <v>7055.74</v>
      </c>
      <c r="L305" s="39">
        <f>+K305+J305+I305+H305</f>
        <v>20656.23</v>
      </c>
      <c r="M305" s="39">
        <f>+F305-L305</f>
        <v>64343.770000000004</v>
      </c>
      <c r="N305" s="40" t="s">
        <v>594</v>
      </c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32"/>
      <c r="BO305" s="32"/>
      <c r="BP305" s="32"/>
      <c r="BQ305" s="32"/>
      <c r="BR305" s="32"/>
      <c r="BS305" s="32"/>
      <c r="BT305" s="32"/>
      <c r="BU305" s="32"/>
      <c r="BV305" s="32"/>
      <c r="BW305" s="32"/>
      <c r="BX305" s="32"/>
      <c r="BY305" s="32"/>
      <c r="BZ305" s="32"/>
      <c r="CA305" s="32"/>
      <c r="CB305" s="32"/>
      <c r="CC305" s="32"/>
      <c r="CD305" s="32"/>
      <c r="CE305" s="32"/>
      <c r="CF305" s="32"/>
      <c r="CG305" s="32"/>
      <c r="CH305" s="32"/>
      <c r="CI305" s="32"/>
      <c r="CJ305" s="32"/>
      <c r="CK305" s="32"/>
      <c r="CL305" s="32"/>
      <c r="CM305" s="32"/>
      <c r="CN305" s="32"/>
      <c r="CO305" s="32"/>
      <c r="CP305" s="32"/>
      <c r="CQ305" s="32"/>
      <c r="CR305" s="32"/>
      <c r="CS305" s="32"/>
      <c r="CT305" s="32"/>
      <c r="CU305" s="32"/>
    </row>
    <row r="306" spans="1:99" s="33" customFormat="1" ht="12" x14ac:dyDescent="0.2">
      <c r="A306" s="26">
        <f t="shared" si="4"/>
        <v>303</v>
      </c>
      <c r="B306" s="34" t="s">
        <v>342</v>
      </c>
      <c r="C306" s="34" t="s">
        <v>238</v>
      </c>
      <c r="D306" s="34" t="s">
        <v>590</v>
      </c>
      <c r="E306" s="34" t="s">
        <v>240</v>
      </c>
      <c r="F306" s="35">
        <v>75000</v>
      </c>
      <c r="G306" s="35">
        <v>75000</v>
      </c>
      <c r="H306" s="36">
        <v>2152.5</v>
      </c>
      <c r="I306" s="36">
        <v>6309.38</v>
      </c>
      <c r="J306" s="36">
        <v>2280</v>
      </c>
      <c r="K306" s="36">
        <v>1391.58</v>
      </c>
      <c r="L306" s="36">
        <v>12133.46</v>
      </c>
      <c r="M306" s="36">
        <v>62866.54</v>
      </c>
      <c r="N306" s="31" t="s">
        <v>594</v>
      </c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32"/>
      <c r="BO306" s="32"/>
      <c r="BP306" s="32"/>
      <c r="BQ306" s="32"/>
      <c r="BR306" s="32"/>
      <c r="BS306" s="32"/>
      <c r="BT306" s="32"/>
      <c r="BU306" s="32"/>
      <c r="BV306" s="32"/>
      <c r="BW306" s="32"/>
      <c r="BX306" s="32"/>
      <c r="BY306" s="32"/>
      <c r="BZ306" s="32"/>
      <c r="CA306" s="32"/>
      <c r="CB306" s="32"/>
      <c r="CC306" s="32"/>
      <c r="CD306" s="32"/>
      <c r="CE306" s="32"/>
      <c r="CF306" s="32"/>
      <c r="CG306" s="32"/>
      <c r="CH306" s="32"/>
      <c r="CI306" s="32"/>
      <c r="CJ306" s="32"/>
      <c r="CK306" s="32"/>
      <c r="CL306" s="32"/>
      <c r="CM306" s="32"/>
      <c r="CN306" s="32"/>
      <c r="CO306" s="32"/>
      <c r="CP306" s="32"/>
      <c r="CQ306" s="32"/>
      <c r="CR306" s="32"/>
      <c r="CS306" s="32"/>
      <c r="CT306" s="32"/>
      <c r="CU306" s="32"/>
    </row>
    <row r="307" spans="1:99" s="33" customFormat="1" ht="12" x14ac:dyDescent="0.2">
      <c r="A307" s="26">
        <f t="shared" si="4"/>
        <v>304</v>
      </c>
      <c r="B307" s="34" t="s">
        <v>343</v>
      </c>
      <c r="C307" s="34" t="s">
        <v>238</v>
      </c>
      <c r="D307" s="34" t="s">
        <v>590</v>
      </c>
      <c r="E307" s="34" t="s">
        <v>245</v>
      </c>
      <c r="F307" s="35">
        <v>100000</v>
      </c>
      <c r="G307" s="35">
        <v>100000</v>
      </c>
      <c r="H307" s="36">
        <v>2870</v>
      </c>
      <c r="I307" s="36">
        <v>11711.01</v>
      </c>
      <c r="J307" s="36">
        <v>3040</v>
      </c>
      <c r="K307" s="36">
        <v>25437.94</v>
      </c>
      <c r="L307" s="36">
        <v>43058.95</v>
      </c>
      <c r="M307" s="36">
        <v>56941.05</v>
      </c>
      <c r="N307" s="31" t="s">
        <v>594</v>
      </c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32"/>
      <c r="BO307" s="32"/>
      <c r="BP307" s="32"/>
      <c r="BQ307" s="32"/>
      <c r="BR307" s="32"/>
      <c r="BS307" s="32"/>
      <c r="BT307" s="32"/>
      <c r="BU307" s="32"/>
      <c r="BV307" s="32"/>
      <c r="BW307" s="32"/>
      <c r="BX307" s="32"/>
      <c r="BY307" s="32"/>
      <c r="BZ307" s="32"/>
      <c r="CA307" s="32"/>
      <c r="CB307" s="32"/>
      <c r="CC307" s="32"/>
      <c r="CD307" s="32"/>
      <c r="CE307" s="32"/>
      <c r="CF307" s="32"/>
      <c r="CG307" s="32"/>
      <c r="CH307" s="32"/>
      <c r="CI307" s="32"/>
      <c r="CJ307" s="32"/>
      <c r="CK307" s="32"/>
      <c r="CL307" s="32"/>
      <c r="CM307" s="32"/>
      <c r="CN307" s="32"/>
      <c r="CO307" s="32"/>
      <c r="CP307" s="32"/>
      <c r="CQ307" s="32"/>
      <c r="CR307" s="32"/>
      <c r="CS307" s="32"/>
      <c r="CT307" s="32"/>
      <c r="CU307" s="32"/>
    </row>
    <row r="308" spans="1:99" s="33" customFormat="1" ht="12" x14ac:dyDescent="0.2">
      <c r="A308" s="26">
        <f t="shared" si="4"/>
        <v>305</v>
      </c>
      <c r="B308" s="34" t="s">
        <v>344</v>
      </c>
      <c r="C308" s="34" t="s">
        <v>238</v>
      </c>
      <c r="D308" s="34" t="s">
        <v>590</v>
      </c>
      <c r="E308" s="34" t="s">
        <v>240</v>
      </c>
      <c r="F308" s="35">
        <v>75000</v>
      </c>
      <c r="G308" s="35">
        <v>75000</v>
      </c>
      <c r="H308" s="36">
        <v>2152.5</v>
      </c>
      <c r="I308" s="36">
        <v>6309.38</v>
      </c>
      <c r="J308" s="36">
        <v>2280</v>
      </c>
      <c r="K308" s="36">
        <v>3663.13</v>
      </c>
      <c r="L308" s="36">
        <v>14405.01</v>
      </c>
      <c r="M308" s="36">
        <v>60594.99</v>
      </c>
      <c r="N308" s="31" t="s">
        <v>594</v>
      </c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32"/>
      <c r="BO308" s="32"/>
      <c r="BP308" s="32"/>
      <c r="BQ308" s="32"/>
      <c r="BR308" s="32"/>
      <c r="BS308" s="32"/>
      <c r="BT308" s="32"/>
      <c r="BU308" s="32"/>
      <c r="BV308" s="32"/>
      <c r="BW308" s="32"/>
      <c r="BX308" s="32"/>
      <c r="BY308" s="32"/>
      <c r="BZ308" s="32"/>
      <c r="CA308" s="32"/>
      <c r="CB308" s="32"/>
      <c r="CC308" s="32"/>
      <c r="CD308" s="32"/>
      <c r="CE308" s="32"/>
      <c r="CF308" s="32"/>
      <c r="CG308" s="32"/>
      <c r="CH308" s="32"/>
      <c r="CI308" s="32"/>
      <c r="CJ308" s="32"/>
      <c r="CK308" s="32"/>
      <c r="CL308" s="32"/>
      <c r="CM308" s="32"/>
      <c r="CN308" s="32"/>
      <c r="CO308" s="32"/>
      <c r="CP308" s="32"/>
      <c r="CQ308" s="32"/>
      <c r="CR308" s="32"/>
      <c r="CS308" s="32"/>
      <c r="CT308" s="32"/>
      <c r="CU308" s="32"/>
    </row>
    <row r="309" spans="1:99" s="33" customFormat="1" ht="12" x14ac:dyDescent="0.2">
      <c r="A309" s="26">
        <f t="shared" si="4"/>
        <v>306</v>
      </c>
      <c r="B309" s="34" t="s">
        <v>345</v>
      </c>
      <c r="C309" s="34" t="s">
        <v>238</v>
      </c>
      <c r="D309" s="34" t="s">
        <v>590</v>
      </c>
      <c r="E309" s="34" t="s">
        <v>245</v>
      </c>
      <c r="F309" s="35">
        <v>95000</v>
      </c>
      <c r="G309" s="35">
        <v>95000</v>
      </c>
      <c r="H309" s="36">
        <v>2726.5</v>
      </c>
      <c r="I309" s="36">
        <v>10534.88</v>
      </c>
      <c r="J309" s="36">
        <v>2888</v>
      </c>
      <c r="K309" s="36">
        <v>23352.15</v>
      </c>
      <c r="L309" s="36">
        <v>39501.53</v>
      </c>
      <c r="M309" s="36">
        <v>55498.47</v>
      </c>
      <c r="N309" s="31" t="s">
        <v>593</v>
      </c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32"/>
      <c r="BO309" s="32"/>
      <c r="BP309" s="32"/>
      <c r="BQ309" s="32"/>
      <c r="BR309" s="32"/>
      <c r="BS309" s="32"/>
      <c r="BT309" s="32"/>
      <c r="BU309" s="32"/>
      <c r="BV309" s="32"/>
      <c r="BW309" s="32"/>
      <c r="BX309" s="32"/>
      <c r="BY309" s="32"/>
      <c r="BZ309" s="32"/>
      <c r="CA309" s="32"/>
      <c r="CB309" s="32"/>
      <c r="CC309" s="32"/>
      <c r="CD309" s="32"/>
      <c r="CE309" s="32"/>
      <c r="CF309" s="32"/>
      <c r="CG309" s="32"/>
      <c r="CH309" s="32"/>
      <c r="CI309" s="32"/>
      <c r="CJ309" s="32"/>
      <c r="CK309" s="32"/>
      <c r="CL309" s="32"/>
      <c r="CM309" s="32"/>
      <c r="CN309" s="32"/>
      <c r="CO309" s="32"/>
      <c r="CP309" s="32"/>
      <c r="CQ309" s="32"/>
      <c r="CR309" s="32"/>
      <c r="CS309" s="32"/>
      <c r="CT309" s="32"/>
      <c r="CU309" s="32"/>
    </row>
    <row r="310" spans="1:99" s="33" customFormat="1" ht="12" x14ac:dyDescent="0.2">
      <c r="A310" s="26">
        <f t="shared" si="4"/>
        <v>307</v>
      </c>
      <c r="B310" s="34" t="s">
        <v>346</v>
      </c>
      <c r="C310" s="34" t="s">
        <v>238</v>
      </c>
      <c r="D310" s="34" t="s">
        <v>590</v>
      </c>
      <c r="E310" s="34" t="s">
        <v>240</v>
      </c>
      <c r="F310" s="35">
        <v>75000</v>
      </c>
      <c r="G310" s="35">
        <v>75000</v>
      </c>
      <c r="H310" s="36">
        <v>2152.5</v>
      </c>
      <c r="I310" s="36">
        <v>6309.38</v>
      </c>
      <c r="J310" s="36">
        <v>2280</v>
      </c>
      <c r="K310" s="36">
        <v>16590.34</v>
      </c>
      <c r="L310" s="36">
        <v>27332.22</v>
      </c>
      <c r="M310" s="36">
        <v>47667.78</v>
      </c>
      <c r="N310" s="31" t="s">
        <v>594</v>
      </c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32"/>
      <c r="BO310" s="32"/>
      <c r="BP310" s="32"/>
      <c r="BQ310" s="32"/>
      <c r="BR310" s="32"/>
      <c r="BS310" s="32"/>
      <c r="BT310" s="32"/>
      <c r="BU310" s="32"/>
      <c r="BV310" s="32"/>
      <c r="BW310" s="32"/>
      <c r="BX310" s="32"/>
      <c r="BY310" s="32"/>
      <c r="BZ310" s="32"/>
      <c r="CA310" s="32"/>
      <c r="CB310" s="32"/>
      <c r="CC310" s="32"/>
      <c r="CD310" s="32"/>
      <c r="CE310" s="32"/>
      <c r="CF310" s="32"/>
      <c r="CG310" s="32"/>
      <c r="CH310" s="32"/>
      <c r="CI310" s="32"/>
      <c r="CJ310" s="32"/>
      <c r="CK310" s="32"/>
      <c r="CL310" s="32"/>
      <c r="CM310" s="32"/>
      <c r="CN310" s="32"/>
      <c r="CO310" s="32"/>
      <c r="CP310" s="32"/>
      <c r="CQ310" s="32"/>
      <c r="CR310" s="32"/>
      <c r="CS310" s="32"/>
      <c r="CT310" s="32"/>
      <c r="CU310" s="32"/>
    </row>
    <row r="311" spans="1:99" s="33" customFormat="1" ht="12" x14ac:dyDescent="0.2">
      <c r="A311" s="26">
        <f t="shared" si="4"/>
        <v>308</v>
      </c>
      <c r="B311" s="34" t="s">
        <v>347</v>
      </c>
      <c r="C311" s="34" t="s">
        <v>238</v>
      </c>
      <c r="D311" s="34" t="s">
        <v>588</v>
      </c>
      <c r="E311" s="34" t="s">
        <v>240</v>
      </c>
      <c r="F311" s="35">
        <v>75000</v>
      </c>
      <c r="G311" s="35">
        <v>75000</v>
      </c>
      <c r="H311" s="36">
        <v>2152.5</v>
      </c>
      <c r="I311" s="36">
        <v>5362.91</v>
      </c>
      <c r="J311" s="36">
        <v>2280</v>
      </c>
      <c r="K311" s="36">
        <v>5853.6</v>
      </c>
      <c r="L311" s="36">
        <v>15649.01</v>
      </c>
      <c r="M311" s="36">
        <v>59350.99</v>
      </c>
      <c r="N311" s="31" t="s">
        <v>594</v>
      </c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  <c r="BO311" s="32"/>
      <c r="BP311" s="32"/>
      <c r="BQ311" s="32"/>
      <c r="BR311" s="32"/>
      <c r="BS311" s="32"/>
      <c r="BT311" s="32"/>
      <c r="BU311" s="32"/>
      <c r="BV311" s="32"/>
      <c r="BW311" s="32"/>
      <c r="BX311" s="32"/>
      <c r="BY311" s="32"/>
      <c r="BZ311" s="32"/>
      <c r="CA311" s="32"/>
      <c r="CB311" s="32"/>
      <c r="CC311" s="32"/>
      <c r="CD311" s="32"/>
      <c r="CE311" s="32"/>
      <c r="CF311" s="32"/>
      <c r="CG311" s="32"/>
      <c r="CH311" s="32"/>
      <c r="CI311" s="32"/>
      <c r="CJ311" s="32"/>
      <c r="CK311" s="32"/>
      <c r="CL311" s="32"/>
      <c r="CM311" s="32"/>
      <c r="CN311" s="32"/>
      <c r="CO311" s="32"/>
      <c r="CP311" s="32"/>
      <c r="CQ311" s="32"/>
      <c r="CR311" s="32"/>
      <c r="CS311" s="32"/>
      <c r="CT311" s="32"/>
      <c r="CU311" s="32"/>
    </row>
    <row r="312" spans="1:99" s="33" customFormat="1" ht="12" x14ac:dyDescent="0.2">
      <c r="A312" s="26">
        <f t="shared" si="4"/>
        <v>309</v>
      </c>
      <c r="B312" s="34" t="s">
        <v>348</v>
      </c>
      <c r="C312" s="34" t="s">
        <v>238</v>
      </c>
      <c r="D312" s="34" t="s">
        <v>590</v>
      </c>
      <c r="E312" s="34" t="s">
        <v>273</v>
      </c>
      <c r="F312" s="35">
        <v>40000</v>
      </c>
      <c r="G312" s="35">
        <v>40000</v>
      </c>
      <c r="H312" s="36">
        <v>1148</v>
      </c>
      <c r="I312" s="36">
        <v>206.03</v>
      </c>
      <c r="J312" s="36">
        <v>1216</v>
      </c>
      <c r="K312" s="36">
        <v>1698.7</v>
      </c>
      <c r="L312" s="36">
        <v>4268.7299999999996</v>
      </c>
      <c r="M312" s="36">
        <v>35731.269999999997</v>
      </c>
      <c r="N312" s="31" t="s">
        <v>594</v>
      </c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32"/>
      <c r="BO312" s="32"/>
      <c r="BP312" s="32"/>
      <c r="BQ312" s="32"/>
      <c r="BR312" s="32"/>
      <c r="BS312" s="32"/>
      <c r="BT312" s="32"/>
      <c r="BU312" s="32"/>
      <c r="BV312" s="32"/>
      <c r="BW312" s="32"/>
      <c r="BX312" s="32"/>
      <c r="BY312" s="32"/>
      <c r="BZ312" s="32"/>
      <c r="CA312" s="32"/>
      <c r="CB312" s="32"/>
      <c r="CC312" s="32"/>
      <c r="CD312" s="32"/>
      <c r="CE312" s="32"/>
      <c r="CF312" s="32"/>
      <c r="CG312" s="32"/>
      <c r="CH312" s="32"/>
      <c r="CI312" s="32"/>
      <c r="CJ312" s="32"/>
      <c r="CK312" s="32"/>
      <c r="CL312" s="32"/>
      <c r="CM312" s="32"/>
      <c r="CN312" s="32"/>
      <c r="CO312" s="32"/>
      <c r="CP312" s="32"/>
      <c r="CQ312" s="32"/>
      <c r="CR312" s="32"/>
      <c r="CS312" s="32"/>
      <c r="CT312" s="32"/>
      <c r="CU312" s="32"/>
    </row>
    <row r="313" spans="1:99" s="33" customFormat="1" ht="12" x14ac:dyDescent="0.2">
      <c r="A313" s="26">
        <f t="shared" si="4"/>
        <v>310</v>
      </c>
      <c r="B313" s="34" t="s">
        <v>349</v>
      </c>
      <c r="C313" s="34" t="s">
        <v>238</v>
      </c>
      <c r="D313" s="34" t="s">
        <v>590</v>
      </c>
      <c r="E313" s="34" t="s">
        <v>240</v>
      </c>
      <c r="F313" s="35">
        <v>75000</v>
      </c>
      <c r="G313" s="35">
        <v>75000</v>
      </c>
      <c r="H313" s="36">
        <v>2152.5</v>
      </c>
      <c r="I313" s="36">
        <v>5993.89</v>
      </c>
      <c r="J313" s="36">
        <v>2280</v>
      </c>
      <c r="K313" s="36">
        <v>12246.48</v>
      </c>
      <c r="L313" s="36">
        <v>22672.87</v>
      </c>
      <c r="M313" s="36">
        <v>52327.13</v>
      </c>
      <c r="N313" s="31" t="s">
        <v>594</v>
      </c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  <c r="BO313" s="32"/>
      <c r="BP313" s="32"/>
      <c r="BQ313" s="32"/>
      <c r="BR313" s="32"/>
      <c r="BS313" s="32"/>
      <c r="BT313" s="32"/>
      <c r="BU313" s="32"/>
      <c r="BV313" s="32"/>
      <c r="BW313" s="32"/>
      <c r="BX313" s="32"/>
      <c r="BY313" s="32"/>
      <c r="BZ313" s="32"/>
      <c r="CA313" s="32"/>
      <c r="CB313" s="32"/>
      <c r="CC313" s="32"/>
      <c r="CD313" s="32"/>
      <c r="CE313" s="32"/>
      <c r="CF313" s="32"/>
      <c r="CG313" s="32"/>
      <c r="CH313" s="32"/>
      <c r="CI313" s="32"/>
      <c r="CJ313" s="32"/>
      <c r="CK313" s="32"/>
      <c r="CL313" s="32"/>
      <c r="CM313" s="32"/>
      <c r="CN313" s="32"/>
      <c r="CO313" s="32"/>
      <c r="CP313" s="32"/>
      <c r="CQ313" s="32"/>
      <c r="CR313" s="32"/>
      <c r="CS313" s="32"/>
      <c r="CT313" s="32"/>
      <c r="CU313" s="32"/>
    </row>
    <row r="314" spans="1:99" s="33" customFormat="1" ht="12" x14ac:dyDescent="0.2">
      <c r="A314" s="26">
        <f t="shared" si="4"/>
        <v>311</v>
      </c>
      <c r="B314" s="34" t="s">
        <v>350</v>
      </c>
      <c r="C314" s="34" t="s">
        <v>238</v>
      </c>
      <c r="D314" s="34" t="s">
        <v>590</v>
      </c>
      <c r="E314" s="34" t="s">
        <v>240</v>
      </c>
      <c r="F314" s="35">
        <v>75000</v>
      </c>
      <c r="G314" s="35">
        <v>75000</v>
      </c>
      <c r="H314" s="36">
        <v>2152.5</v>
      </c>
      <c r="I314" s="36">
        <v>6309.38</v>
      </c>
      <c r="J314" s="36">
        <v>2280</v>
      </c>
      <c r="K314" s="36">
        <f>2291.88+21.25+100+1000</f>
        <v>3413.13</v>
      </c>
      <c r="L314" s="36">
        <f>+K314+J314+I314+H314</f>
        <v>14155.01</v>
      </c>
      <c r="M314" s="36">
        <f>+F314-L314</f>
        <v>60844.99</v>
      </c>
      <c r="N314" s="31" t="s">
        <v>593</v>
      </c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  <c r="BO314" s="32"/>
      <c r="BP314" s="32"/>
      <c r="BQ314" s="32"/>
      <c r="BR314" s="32"/>
      <c r="BS314" s="32"/>
      <c r="BT314" s="32"/>
      <c r="BU314" s="32"/>
      <c r="BV314" s="32"/>
      <c r="BW314" s="32"/>
      <c r="BX314" s="32"/>
      <c r="BY314" s="32"/>
      <c r="BZ314" s="32"/>
      <c r="CA314" s="32"/>
      <c r="CB314" s="32"/>
      <c r="CC314" s="32"/>
      <c r="CD314" s="32"/>
      <c r="CE314" s="32"/>
      <c r="CF314" s="32"/>
      <c r="CG314" s="32"/>
      <c r="CH314" s="32"/>
      <c r="CI314" s="32"/>
      <c r="CJ314" s="32"/>
      <c r="CK314" s="32"/>
      <c r="CL314" s="32"/>
      <c r="CM314" s="32"/>
      <c r="CN314" s="32"/>
      <c r="CO314" s="32"/>
      <c r="CP314" s="32"/>
      <c r="CQ314" s="32"/>
      <c r="CR314" s="32"/>
      <c r="CS314" s="32"/>
      <c r="CT314" s="32"/>
      <c r="CU314" s="32"/>
    </row>
    <row r="315" spans="1:99" s="33" customFormat="1" ht="12" x14ac:dyDescent="0.2">
      <c r="A315" s="26">
        <f t="shared" si="4"/>
        <v>312</v>
      </c>
      <c r="B315" s="34" t="s">
        <v>351</v>
      </c>
      <c r="C315" s="34" t="s">
        <v>238</v>
      </c>
      <c r="D315" s="34" t="s">
        <v>588</v>
      </c>
      <c r="E315" s="34" t="s">
        <v>245</v>
      </c>
      <c r="F315" s="35">
        <v>95000</v>
      </c>
      <c r="G315" s="35">
        <v>95000</v>
      </c>
      <c r="H315" s="36">
        <v>2726.5</v>
      </c>
      <c r="I315" s="36">
        <v>10929.24</v>
      </c>
      <c r="J315" s="36">
        <v>2888</v>
      </c>
      <c r="K315" s="36">
        <v>14377</v>
      </c>
      <c r="L315" s="36">
        <f>+K315+J315+I315+H315</f>
        <v>30920.739999999998</v>
      </c>
      <c r="M315" s="36">
        <f>+F315-L315</f>
        <v>64079.26</v>
      </c>
      <c r="N315" s="31" t="s">
        <v>594</v>
      </c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  <c r="BO315" s="32"/>
      <c r="BP315" s="32"/>
      <c r="BQ315" s="32"/>
      <c r="BR315" s="32"/>
      <c r="BS315" s="32"/>
      <c r="BT315" s="32"/>
      <c r="BU315" s="32"/>
      <c r="BV315" s="32"/>
      <c r="BW315" s="32"/>
      <c r="BX315" s="32"/>
      <c r="BY315" s="32"/>
      <c r="BZ315" s="32"/>
      <c r="CA315" s="32"/>
      <c r="CB315" s="32"/>
      <c r="CC315" s="32"/>
      <c r="CD315" s="32"/>
      <c r="CE315" s="32"/>
      <c r="CF315" s="32"/>
      <c r="CG315" s="32"/>
      <c r="CH315" s="32"/>
      <c r="CI315" s="32"/>
      <c r="CJ315" s="32"/>
      <c r="CK315" s="32"/>
      <c r="CL315" s="32"/>
      <c r="CM315" s="32"/>
      <c r="CN315" s="32"/>
      <c r="CO315" s="32"/>
      <c r="CP315" s="32"/>
      <c r="CQ315" s="32"/>
      <c r="CR315" s="32"/>
      <c r="CS315" s="32"/>
      <c r="CT315" s="32"/>
      <c r="CU315" s="32"/>
    </row>
    <row r="316" spans="1:99" s="33" customFormat="1" ht="12" x14ac:dyDescent="0.2">
      <c r="A316" s="26">
        <f t="shared" si="4"/>
        <v>313</v>
      </c>
      <c r="B316" s="37" t="s">
        <v>352</v>
      </c>
      <c r="C316" s="37" t="s">
        <v>238</v>
      </c>
      <c r="D316" s="37" t="s">
        <v>590</v>
      </c>
      <c r="E316" s="37" t="s">
        <v>250</v>
      </c>
      <c r="F316" s="38">
        <v>85000</v>
      </c>
      <c r="G316" s="38">
        <v>85000</v>
      </c>
      <c r="H316" s="39">
        <v>2439.5</v>
      </c>
      <c r="I316" s="39">
        <v>8182.63</v>
      </c>
      <c r="J316" s="39">
        <v>2584</v>
      </c>
      <c r="K316" s="39">
        <f>120+3235.34+49.5+100+1000+15820.58+1577.45+2637.48</f>
        <v>24540.35</v>
      </c>
      <c r="L316" s="39">
        <f>+K316+J316+I316+H316</f>
        <v>37746.479999999996</v>
      </c>
      <c r="M316" s="39">
        <f>+F316-L316</f>
        <v>47253.520000000004</v>
      </c>
      <c r="N316" s="40" t="s">
        <v>594</v>
      </c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  <c r="BO316" s="32"/>
      <c r="BP316" s="32"/>
      <c r="BQ316" s="32"/>
      <c r="BR316" s="32"/>
      <c r="BS316" s="32"/>
      <c r="BT316" s="32"/>
      <c r="BU316" s="32"/>
      <c r="BV316" s="32"/>
      <c r="BW316" s="32"/>
      <c r="BX316" s="32"/>
      <c r="BY316" s="32"/>
      <c r="BZ316" s="32"/>
      <c r="CA316" s="32"/>
      <c r="CB316" s="32"/>
      <c r="CC316" s="32"/>
      <c r="CD316" s="32"/>
      <c r="CE316" s="32"/>
      <c r="CF316" s="32"/>
      <c r="CG316" s="32"/>
      <c r="CH316" s="32"/>
      <c r="CI316" s="32"/>
      <c r="CJ316" s="32"/>
      <c r="CK316" s="32"/>
      <c r="CL316" s="32"/>
      <c r="CM316" s="32"/>
      <c r="CN316" s="32"/>
      <c r="CO316" s="32"/>
      <c r="CP316" s="32"/>
      <c r="CQ316" s="32"/>
      <c r="CR316" s="32"/>
      <c r="CS316" s="32"/>
      <c r="CT316" s="32"/>
      <c r="CU316" s="32"/>
    </row>
    <row r="317" spans="1:99" s="33" customFormat="1" ht="12" x14ac:dyDescent="0.2">
      <c r="A317" s="26">
        <f t="shared" si="4"/>
        <v>314</v>
      </c>
      <c r="B317" s="44" t="s">
        <v>353</v>
      </c>
      <c r="C317" s="44" t="s">
        <v>238</v>
      </c>
      <c r="D317" s="44" t="s">
        <v>590</v>
      </c>
      <c r="E317" s="44" t="s">
        <v>245</v>
      </c>
      <c r="F317" s="48">
        <v>95000</v>
      </c>
      <c r="G317" s="48">
        <v>95000</v>
      </c>
      <c r="H317" s="43">
        <v>2726.5</v>
      </c>
      <c r="I317" s="43">
        <v>10929.24</v>
      </c>
      <c r="J317" s="43">
        <v>2888</v>
      </c>
      <c r="K317" s="43">
        <v>3077.74</v>
      </c>
      <c r="L317" s="43">
        <v>19621.48</v>
      </c>
      <c r="M317" s="43">
        <v>75378.52</v>
      </c>
      <c r="N317" s="45" t="s">
        <v>593</v>
      </c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  <c r="BO317" s="32"/>
      <c r="BP317" s="32"/>
      <c r="BQ317" s="32"/>
      <c r="BR317" s="32"/>
      <c r="BS317" s="32"/>
      <c r="BT317" s="32"/>
      <c r="BU317" s="32"/>
      <c r="BV317" s="32"/>
      <c r="BW317" s="32"/>
      <c r="BX317" s="32"/>
      <c r="BY317" s="32"/>
      <c r="BZ317" s="32"/>
      <c r="CA317" s="32"/>
      <c r="CB317" s="32"/>
      <c r="CC317" s="32"/>
      <c r="CD317" s="32"/>
      <c r="CE317" s="32"/>
      <c r="CF317" s="32"/>
      <c r="CG317" s="32"/>
      <c r="CH317" s="32"/>
      <c r="CI317" s="32"/>
      <c r="CJ317" s="32"/>
      <c r="CK317" s="32"/>
      <c r="CL317" s="32"/>
      <c r="CM317" s="32"/>
      <c r="CN317" s="32"/>
      <c r="CO317" s="32"/>
      <c r="CP317" s="32"/>
      <c r="CQ317" s="32"/>
      <c r="CR317" s="32"/>
      <c r="CS317" s="32"/>
      <c r="CT317" s="32"/>
      <c r="CU317" s="32"/>
    </row>
    <row r="318" spans="1:99" s="33" customFormat="1" ht="12" x14ac:dyDescent="0.2">
      <c r="A318" s="26">
        <f t="shared" si="4"/>
        <v>315</v>
      </c>
      <c r="B318" s="44" t="s">
        <v>355</v>
      </c>
      <c r="C318" s="44" t="s">
        <v>354</v>
      </c>
      <c r="D318" s="44" t="s">
        <v>591</v>
      </c>
      <c r="E318" s="44" t="s">
        <v>356</v>
      </c>
      <c r="F318" s="48">
        <v>10000</v>
      </c>
      <c r="G318" s="48">
        <v>10000</v>
      </c>
      <c r="H318" s="43">
        <v>287</v>
      </c>
      <c r="I318" s="43">
        <v>0</v>
      </c>
      <c r="J318" s="43">
        <v>304</v>
      </c>
      <c r="K318" s="43">
        <v>5796.52</v>
      </c>
      <c r="L318" s="43">
        <v>6387.52</v>
      </c>
      <c r="M318" s="43">
        <v>3612.48</v>
      </c>
      <c r="N318" s="45" t="s">
        <v>594</v>
      </c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  <c r="BO318" s="32"/>
      <c r="BP318" s="32"/>
      <c r="BQ318" s="32"/>
      <c r="BR318" s="32"/>
      <c r="BS318" s="32"/>
      <c r="BT318" s="32"/>
      <c r="BU318" s="32"/>
      <c r="BV318" s="32"/>
      <c r="BW318" s="32"/>
      <c r="BX318" s="32"/>
      <c r="BY318" s="32"/>
      <c r="BZ318" s="32"/>
      <c r="CA318" s="32"/>
      <c r="CB318" s="32"/>
      <c r="CC318" s="32"/>
      <c r="CD318" s="32"/>
      <c r="CE318" s="32"/>
      <c r="CF318" s="32"/>
      <c r="CG318" s="32"/>
      <c r="CH318" s="32"/>
      <c r="CI318" s="32"/>
      <c r="CJ318" s="32"/>
      <c r="CK318" s="32"/>
      <c r="CL318" s="32"/>
      <c r="CM318" s="32"/>
      <c r="CN318" s="32"/>
      <c r="CO318" s="32"/>
      <c r="CP318" s="32"/>
      <c r="CQ318" s="32"/>
      <c r="CR318" s="32"/>
      <c r="CS318" s="32"/>
      <c r="CT318" s="32"/>
      <c r="CU318" s="32"/>
    </row>
    <row r="319" spans="1:99" s="33" customFormat="1" ht="12" x14ac:dyDescent="0.2">
      <c r="A319" s="26">
        <f t="shared" si="4"/>
        <v>316</v>
      </c>
      <c r="B319" s="44" t="s">
        <v>357</v>
      </c>
      <c r="C319" s="44" t="s">
        <v>354</v>
      </c>
      <c r="D319" s="44" t="s">
        <v>591</v>
      </c>
      <c r="E319" s="44" t="s">
        <v>356</v>
      </c>
      <c r="F319" s="48">
        <v>11440</v>
      </c>
      <c r="G319" s="48">
        <v>11440</v>
      </c>
      <c r="H319" s="43">
        <v>328.33</v>
      </c>
      <c r="I319" s="43">
        <v>0</v>
      </c>
      <c r="J319" s="43">
        <v>347.78</v>
      </c>
      <c r="K319" s="43">
        <v>7477.23</v>
      </c>
      <c r="L319" s="43">
        <v>8153.34</v>
      </c>
      <c r="M319" s="43">
        <v>3286.66</v>
      </c>
      <c r="N319" s="45" t="s">
        <v>594</v>
      </c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  <c r="BO319" s="32"/>
      <c r="BP319" s="32"/>
      <c r="BQ319" s="32"/>
      <c r="BR319" s="32"/>
      <c r="BS319" s="32"/>
      <c r="BT319" s="32"/>
      <c r="BU319" s="32"/>
      <c r="BV319" s="32"/>
      <c r="BW319" s="32"/>
      <c r="BX319" s="32"/>
      <c r="BY319" s="32"/>
      <c r="BZ319" s="32"/>
      <c r="CA319" s="32"/>
      <c r="CB319" s="32"/>
      <c r="CC319" s="32"/>
      <c r="CD319" s="32"/>
      <c r="CE319" s="32"/>
      <c r="CF319" s="32"/>
      <c r="CG319" s="32"/>
      <c r="CH319" s="32"/>
      <c r="CI319" s="32"/>
      <c r="CJ319" s="32"/>
      <c r="CK319" s="32"/>
      <c r="CL319" s="32"/>
      <c r="CM319" s="32"/>
      <c r="CN319" s="32"/>
      <c r="CO319" s="32"/>
      <c r="CP319" s="32"/>
      <c r="CQ319" s="32"/>
      <c r="CR319" s="32"/>
      <c r="CS319" s="32"/>
      <c r="CT319" s="32"/>
      <c r="CU319" s="32"/>
    </row>
    <row r="320" spans="1:99" s="33" customFormat="1" ht="12" x14ac:dyDescent="0.2">
      <c r="A320" s="26">
        <f t="shared" si="4"/>
        <v>317</v>
      </c>
      <c r="B320" s="44" t="s">
        <v>358</v>
      </c>
      <c r="C320" s="44" t="s">
        <v>354</v>
      </c>
      <c r="D320" s="44" t="s">
        <v>591</v>
      </c>
      <c r="E320" s="44" t="s">
        <v>356</v>
      </c>
      <c r="F320" s="48">
        <v>11440</v>
      </c>
      <c r="G320" s="48">
        <v>11440</v>
      </c>
      <c r="H320" s="43">
        <v>328.33</v>
      </c>
      <c r="I320" s="43">
        <v>0</v>
      </c>
      <c r="J320" s="43">
        <v>347.78</v>
      </c>
      <c r="K320" s="43">
        <v>21.25</v>
      </c>
      <c r="L320" s="43">
        <v>697.36</v>
      </c>
      <c r="M320" s="43">
        <v>10742.64</v>
      </c>
      <c r="N320" s="45" t="s">
        <v>594</v>
      </c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  <c r="BO320" s="32"/>
      <c r="BP320" s="32"/>
      <c r="BQ320" s="32"/>
      <c r="BR320" s="32"/>
      <c r="BS320" s="32"/>
      <c r="BT320" s="32"/>
      <c r="BU320" s="32"/>
      <c r="BV320" s="32"/>
      <c r="BW320" s="32"/>
      <c r="BX320" s="32"/>
      <c r="BY320" s="32"/>
      <c r="BZ320" s="32"/>
      <c r="CA320" s="32"/>
      <c r="CB320" s="32"/>
      <c r="CC320" s="32"/>
      <c r="CD320" s="32"/>
      <c r="CE320" s="32"/>
      <c r="CF320" s="32"/>
      <c r="CG320" s="32"/>
      <c r="CH320" s="32"/>
      <c r="CI320" s="32"/>
      <c r="CJ320" s="32"/>
      <c r="CK320" s="32"/>
      <c r="CL320" s="32"/>
      <c r="CM320" s="32"/>
      <c r="CN320" s="32"/>
      <c r="CO320" s="32"/>
      <c r="CP320" s="32"/>
      <c r="CQ320" s="32"/>
      <c r="CR320" s="32"/>
      <c r="CS320" s="32"/>
      <c r="CT320" s="32"/>
      <c r="CU320" s="32"/>
    </row>
    <row r="321" spans="1:99" s="33" customFormat="1" ht="12" x14ac:dyDescent="0.2">
      <c r="A321" s="26">
        <f t="shared" si="4"/>
        <v>318</v>
      </c>
      <c r="B321" s="34" t="s">
        <v>359</v>
      </c>
      <c r="C321" s="34" t="s">
        <v>354</v>
      </c>
      <c r="D321" s="34" t="s">
        <v>591</v>
      </c>
      <c r="E321" s="34" t="s">
        <v>360</v>
      </c>
      <c r="F321" s="35">
        <v>10000</v>
      </c>
      <c r="G321" s="35">
        <v>10000</v>
      </c>
      <c r="H321" s="36">
        <v>287</v>
      </c>
      <c r="I321" s="36">
        <v>0</v>
      </c>
      <c r="J321" s="36">
        <v>304</v>
      </c>
      <c r="K321" s="36">
        <v>344.12</v>
      </c>
      <c r="L321" s="36">
        <v>935.12</v>
      </c>
      <c r="M321" s="36">
        <v>9064.8799999999992</v>
      </c>
      <c r="N321" s="31" t="s">
        <v>594</v>
      </c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  <c r="BO321" s="32"/>
      <c r="BP321" s="32"/>
      <c r="BQ321" s="32"/>
      <c r="BR321" s="32"/>
      <c r="BS321" s="32"/>
      <c r="BT321" s="32"/>
      <c r="BU321" s="32"/>
      <c r="BV321" s="32"/>
      <c r="BW321" s="32"/>
      <c r="BX321" s="32"/>
      <c r="BY321" s="32"/>
      <c r="BZ321" s="32"/>
      <c r="CA321" s="32"/>
      <c r="CB321" s="32"/>
      <c r="CC321" s="32"/>
      <c r="CD321" s="32"/>
      <c r="CE321" s="32"/>
      <c r="CF321" s="32"/>
      <c r="CG321" s="32"/>
      <c r="CH321" s="32"/>
      <c r="CI321" s="32"/>
      <c r="CJ321" s="32"/>
      <c r="CK321" s="32"/>
      <c r="CL321" s="32"/>
      <c r="CM321" s="32"/>
      <c r="CN321" s="32"/>
      <c r="CO321" s="32"/>
      <c r="CP321" s="32"/>
      <c r="CQ321" s="32"/>
      <c r="CR321" s="32"/>
      <c r="CS321" s="32"/>
      <c r="CT321" s="32"/>
      <c r="CU321" s="32"/>
    </row>
    <row r="322" spans="1:99" s="33" customFormat="1" ht="12" x14ac:dyDescent="0.2">
      <c r="A322" s="26">
        <f t="shared" si="4"/>
        <v>319</v>
      </c>
      <c r="B322" s="34" t="s">
        <v>361</v>
      </c>
      <c r="C322" s="34" t="s">
        <v>354</v>
      </c>
      <c r="D322" s="34" t="s">
        <v>591</v>
      </c>
      <c r="E322" s="34" t="s">
        <v>360</v>
      </c>
      <c r="F322" s="35">
        <v>10000</v>
      </c>
      <c r="G322" s="35">
        <v>10000</v>
      </c>
      <c r="H322" s="36">
        <v>287</v>
      </c>
      <c r="I322" s="36">
        <v>0</v>
      </c>
      <c r="J322" s="36">
        <v>304</v>
      </c>
      <c r="K322" s="36">
        <v>342.38</v>
      </c>
      <c r="L322" s="36">
        <v>933.38</v>
      </c>
      <c r="M322" s="36">
        <v>9066.6200000000008</v>
      </c>
      <c r="N322" s="31" t="s">
        <v>594</v>
      </c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  <c r="BO322" s="32"/>
      <c r="BP322" s="32"/>
      <c r="BQ322" s="32"/>
      <c r="BR322" s="32"/>
      <c r="BS322" s="32"/>
      <c r="BT322" s="32"/>
      <c r="BU322" s="32"/>
      <c r="BV322" s="32"/>
      <c r="BW322" s="32"/>
      <c r="BX322" s="32"/>
      <c r="BY322" s="32"/>
      <c r="BZ322" s="32"/>
      <c r="CA322" s="32"/>
      <c r="CB322" s="32"/>
      <c r="CC322" s="32"/>
      <c r="CD322" s="32"/>
      <c r="CE322" s="32"/>
      <c r="CF322" s="32"/>
      <c r="CG322" s="32"/>
      <c r="CH322" s="32"/>
      <c r="CI322" s="32"/>
      <c r="CJ322" s="32"/>
      <c r="CK322" s="32"/>
      <c r="CL322" s="32"/>
      <c r="CM322" s="32"/>
      <c r="CN322" s="32"/>
      <c r="CO322" s="32"/>
      <c r="CP322" s="32"/>
      <c r="CQ322" s="32"/>
      <c r="CR322" s="32"/>
      <c r="CS322" s="32"/>
      <c r="CT322" s="32"/>
      <c r="CU322" s="32"/>
    </row>
    <row r="323" spans="1:99" s="33" customFormat="1" ht="12" x14ac:dyDescent="0.2">
      <c r="A323" s="26">
        <f t="shared" si="4"/>
        <v>320</v>
      </c>
      <c r="B323" s="34" t="s">
        <v>362</v>
      </c>
      <c r="C323" s="34" t="s">
        <v>354</v>
      </c>
      <c r="D323" s="34" t="s">
        <v>591</v>
      </c>
      <c r="E323" s="34" t="s">
        <v>363</v>
      </c>
      <c r="F323" s="35">
        <v>15000</v>
      </c>
      <c r="G323" s="35">
        <v>15000</v>
      </c>
      <c r="H323" s="36">
        <v>430.5</v>
      </c>
      <c r="I323" s="36">
        <v>0</v>
      </c>
      <c r="J323" s="36">
        <v>456</v>
      </c>
      <c r="K323" s="36">
        <v>5229.37</v>
      </c>
      <c r="L323" s="36">
        <f>+K323+J323+H323</f>
        <v>6115.87</v>
      </c>
      <c r="M323" s="36">
        <f>+F323-L323</f>
        <v>8884.130000000001</v>
      </c>
      <c r="N323" s="31" t="s">
        <v>594</v>
      </c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32"/>
      <c r="BO323" s="32"/>
      <c r="BP323" s="32"/>
      <c r="BQ323" s="32"/>
      <c r="BR323" s="32"/>
      <c r="BS323" s="32"/>
      <c r="BT323" s="32"/>
      <c r="BU323" s="32"/>
      <c r="BV323" s="32"/>
      <c r="BW323" s="32"/>
      <c r="BX323" s="32"/>
      <c r="BY323" s="32"/>
      <c r="BZ323" s="32"/>
      <c r="CA323" s="32"/>
      <c r="CB323" s="32"/>
      <c r="CC323" s="32"/>
      <c r="CD323" s="32"/>
      <c r="CE323" s="32"/>
      <c r="CF323" s="32"/>
      <c r="CG323" s="32"/>
      <c r="CH323" s="32"/>
      <c r="CI323" s="32"/>
      <c r="CJ323" s="32"/>
      <c r="CK323" s="32"/>
      <c r="CL323" s="32"/>
      <c r="CM323" s="32"/>
      <c r="CN323" s="32"/>
      <c r="CO323" s="32"/>
      <c r="CP323" s="32"/>
      <c r="CQ323" s="32"/>
      <c r="CR323" s="32"/>
      <c r="CS323" s="32"/>
      <c r="CT323" s="32"/>
      <c r="CU323" s="32"/>
    </row>
    <row r="324" spans="1:99" s="33" customFormat="1" ht="12" x14ac:dyDescent="0.2">
      <c r="A324" s="26">
        <f t="shared" si="4"/>
        <v>321</v>
      </c>
      <c r="B324" s="34" t="s">
        <v>364</v>
      </c>
      <c r="C324" s="34" t="s">
        <v>354</v>
      </c>
      <c r="D324" s="34" t="s">
        <v>591</v>
      </c>
      <c r="E324" s="34" t="s">
        <v>360</v>
      </c>
      <c r="F324" s="35">
        <v>10000</v>
      </c>
      <c r="G324" s="35">
        <v>10000</v>
      </c>
      <c r="H324" s="36">
        <v>287</v>
      </c>
      <c r="I324" s="36">
        <v>0</v>
      </c>
      <c r="J324" s="36">
        <v>304</v>
      </c>
      <c r="K324" s="36">
        <v>21.25</v>
      </c>
      <c r="L324" s="36">
        <v>612.25</v>
      </c>
      <c r="M324" s="36">
        <v>9387.75</v>
      </c>
      <c r="N324" s="31" t="s">
        <v>594</v>
      </c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32"/>
      <c r="BO324" s="32"/>
      <c r="BP324" s="32"/>
      <c r="BQ324" s="32"/>
      <c r="BR324" s="32"/>
      <c r="BS324" s="32"/>
      <c r="BT324" s="32"/>
      <c r="BU324" s="32"/>
      <c r="BV324" s="32"/>
      <c r="BW324" s="32"/>
      <c r="BX324" s="32"/>
      <c r="BY324" s="32"/>
      <c r="BZ324" s="32"/>
      <c r="CA324" s="32"/>
      <c r="CB324" s="32"/>
      <c r="CC324" s="32"/>
      <c r="CD324" s="32"/>
      <c r="CE324" s="32"/>
      <c r="CF324" s="32"/>
      <c r="CG324" s="32"/>
      <c r="CH324" s="32"/>
      <c r="CI324" s="32"/>
      <c r="CJ324" s="32"/>
      <c r="CK324" s="32"/>
      <c r="CL324" s="32"/>
      <c r="CM324" s="32"/>
      <c r="CN324" s="32"/>
      <c r="CO324" s="32"/>
      <c r="CP324" s="32"/>
      <c r="CQ324" s="32"/>
      <c r="CR324" s="32"/>
      <c r="CS324" s="32"/>
      <c r="CT324" s="32"/>
      <c r="CU324" s="32"/>
    </row>
    <row r="325" spans="1:99" s="33" customFormat="1" ht="12" x14ac:dyDescent="0.2">
      <c r="A325" s="26">
        <f t="shared" si="4"/>
        <v>322</v>
      </c>
      <c r="B325" s="34" t="s">
        <v>365</v>
      </c>
      <c r="C325" s="34" t="s">
        <v>354</v>
      </c>
      <c r="D325" s="34" t="s">
        <v>591</v>
      </c>
      <c r="E325" s="34" t="s">
        <v>360</v>
      </c>
      <c r="F325" s="35">
        <v>10000</v>
      </c>
      <c r="G325" s="35">
        <v>10000</v>
      </c>
      <c r="H325" s="36">
        <v>287</v>
      </c>
      <c r="I325" s="36">
        <v>0</v>
      </c>
      <c r="J325" s="36">
        <v>304</v>
      </c>
      <c r="K325" s="36">
        <v>344.12</v>
      </c>
      <c r="L325" s="36">
        <v>935.12</v>
      </c>
      <c r="M325" s="36">
        <v>9064.8799999999992</v>
      </c>
      <c r="N325" s="31" t="s">
        <v>594</v>
      </c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32"/>
      <c r="BO325" s="32"/>
      <c r="BP325" s="32"/>
      <c r="BQ325" s="32"/>
      <c r="BR325" s="32"/>
      <c r="BS325" s="32"/>
      <c r="BT325" s="32"/>
      <c r="BU325" s="32"/>
      <c r="BV325" s="32"/>
      <c r="BW325" s="32"/>
      <c r="BX325" s="32"/>
      <c r="BY325" s="32"/>
      <c r="BZ325" s="32"/>
      <c r="CA325" s="32"/>
      <c r="CB325" s="32"/>
      <c r="CC325" s="32"/>
      <c r="CD325" s="32"/>
      <c r="CE325" s="32"/>
      <c r="CF325" s="32"/>
      <c r="CG325" s="32"/>
      <c r="CH325" s="32"/>
      <c r="CI325" s="32"/>
      <c r="CJ325" s="32"/>
      <c r="CK325" s="32"/>
      <c r="CL325" s="32"/>
      <c r="CM325" s="32"/>
      <c r="CN325" s="32"/>
      <c r="CO325" s="32"/>
      <c r="CP325" s="32"/>
      <c r="CQ325" s="32"/>
      <c r="CR325" s="32"/>
      <c r="CS325" s="32"/>
      <c r="CT325" s="32"/>
      <c r="CU325" s="32"/>
    </row>
    <row r="326" spans="1:99" s="33" customFormat="1" ht="12" x14ac:dyDescent="0.2">
      <c r="A326" s="26">
        <f t="shared" si="4"/>
        <v>323</v>
      </c>
      <c r="B326" s="34" t="s">
        <v>366</v>
      </c>
      <c r="C326" s="34" t="s">
        <v>354</v>
      </c>
      <c r="D326" s="34" t="s">
        <v>591</v>
      </c>
      <c r="E326" s="34" t="s">
        <v>356</v>
      </c>
      <c r="F326" s="35">
        <v>10000</v>
      </c>
      <c r="G326" s="35">
        <v>10000</v>
      </c>
      <c r="H326" s="36">
        <v>287</v>
      </c>
      <c r="I326" s="36">
        <v>0</v>
      </c>
      <c r="J326" s="36">
        <v>304</v>
      </c>
      <c r="K326" s="36">
        <v>1042.3800000000001</v>
      </c>
      <c r="L326" s="36">
        <v>1633.38</v>
      </c>
      <c r="M326" s="36">
        <v>8366.6200000000008</v>
      </c>
      <c r="N326" s="31" t="s">
        <v>594</v>
      </c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  <c r="BO326" s="32"/>
      <c r="BP326" s="32"/>
      <c r="BQ326" s="32"/>
      <c r="BR326" s="32"/>
      <c r="BS326" s="32"/>
      <c r="BT326" s="32"/>
      <c r="BU326" s="32"/>
      <c r="BV326" s="32"/>
      <c r="BW326" s="32"/>
      <c r="BX326" s="32"/>
      <c r="BY326" s="32"/>
      <c r="BZ326" s="32"/>
      <c r="CA326" s="32"/>
      <c r="CB326" s="32"/>
      <c r="CC326" s="32"/>
      <c r="CD326" s="32"/>
      <c r="CE326" s="32"/>
      <c r="CF326" s="32"/>
      <c r="CG326" s="32"/>
      <c r="CH326" s="32"/>
      <c r="CI326" s="32"/>
      <c r="CJ326" s="32"/>
      <c r="CK326" s="32"/>
      <c r="CL326" s="32"/>
      <c r="CM326" s="32"/>
      <c r="CN326" s="32"/>
      <c r="CO326" s="32"/>
      <c r="CP326" s="32"/>
      <c r="CQ326" s="32"/>
      <c r="CR326" s="32"/>
      <c r="CS326" s="32"/>
      <c r="CT326" s="32"/>
      <c r="CU326" s="32"/>
    </row>
    <row r="327" spans="1:99" s="33" customFormat="1" ht="12" x14ac:dyDescent="0.2">
      <c r="A327" s="26">
        <f t="shared" si="4"/>
        <v>324</v>
      </c>
      <c r="B327" s="34" t="s">
        <v>367</v>
      </c>
      <c r="C327" s="34" t="s">
        <v>354</v>
      </c>
      <c r="D327" s="34" t="s">
        <v>591</v>
      </c>
      <c r="E327" s="34" t="s">
        <v>356</v>
      </c>
      <c r="F327" s="35">
        <v>10000</v>
      </c>
      <c r="G327" s="35">
        <v>10000</v>
      </c>
      <c r="H327" s="36">
        <v>287</v>
      </c>
      <c r="I327" s="36">
        <v>0</v>
      </c>
      <c r="J327" s="36">
        <v>304</v>
      </c>
      <c r="K327" s="36">
        <v>3658.73</v>
      </c>
      <c r="L327" s="36">
        <f>+K327+J327+H327</f>
        <v>4249.7299999999996</v>
      </c>
      <c r="M327" s="36">
        <f>+F327-L327</f>
        <v>5750.27</v>
      </c>
      <c r="N327" s="31" t="s">
        <v>594</v>
      </c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32"/>
      <c r="BO327" s="32"/>
      <c r="BP327" s="32"/>
      <c r="BQ327" s="32"/>
      <c r="BR327" s="32"/>
      <c r="BS327" s="32"/>
      <c r="BT327" s="32"/>
      <c r="BU327" s="32"/>
      <c r="BV327" s="32"/>
      <c r="BW327" s="32"/>
      <c r="BX327" s="32"/>
      <c r="BY327" s="32"/>
      <c r="BZ327" s="32"/>
      <c r="CA327" s="32"/>
      <c r="CB327" s="32"/>
      <c r="CC327" s="32"/>
      <c r="CD327" s="32"/>
      <c r="CE327" s="32"/>
      <c r="CF327" s="32"/>
      <c r="CG327" s="32"/>
      <c r="CH327" s="32"/>
      <c r="CI327" s="32"/>
      <c r="CJ327" s="32"/>
      <c r="CK327" s="32"/>
      <c r="CL327" s="32"/>
      <c r="CM327" s="32"/>
      <c r="CN327" s="32"/>
      <c r="CO327" s="32"/>
      <c r="CP327" s="32"/>
      <c r="CQ327" s="32"/>
      <c r="CR327" s="32"/>
      <c r="CS327" s="32"/>
      <c r="CT327" s="32"/>
      <c r="CU327" s="32"/>
    </row>
    <row r="328" spans="1:99" s="33" customFormat="1" ht="12" x14ac:dyDescent="0.2">
      <c r="A328" s="26">
        <f t="shared" si="4"/>
        <v>325</v>
      </c>
      <c r="B328" s="34" t="s">
        <v>368</v>
      </c>
      <c r="C328" s="34" t="s">
        <v>354</v>
      </c>
      <c r="D328" s="34" t="s">
        <v>591</v>
      </c>
      <c r="E328" s="34" t="s">
        <v>356</v>
      </c>
      <c r="F328" s="35">
        <v>10000</v>
      </c>
      <c r="G328" s="35">
        <v>10000</v>
      </c>
      <c r="H328" s="36">
        <v>287</v>
      </c>
      <c r="I328" s="36">
        <v>0</v>
      </c>
      <c r="J328" s="36">
        <v>304</v>
      </c>
      <c r="K328" s="36">
        <v>1289.8399999999999</v>
      </c>
      <c r="L328" s="36">
        <v>1880.84</v>
      </c>
      <c r="M328" s="36">
        <v>8119.16</v>
      </c>
      <c r="N328" s="31" t="s">
        <v>594</v>
      </c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32"/>
      <c r="BO328" s="32"/>
      <c r="BP328" s="32"/>
      <c r="BQ328" s="32"/>
      <c r="BR328" s="32"/>
      <c r="BS328" s="32"/>
      <c r="BT328" s="32"/>
      <c r="BU328" s="32"/>
      <c r="BV328" s="32"/>
      <c r="BW328" s="32"/>
      <c r="BX328" s="32"/>
      <c r="BY328" s="32"/>
      <c r="BZ328" s="32"/>
      <c r="CA328" s="32"/>
      <c r="CB328" s="32"/>
      <c r="CC328" s="32"/>
      <c r="CD328" s="32"/>
      <c r="CE328" s="32"/>
      <c r="CF328" s="32"/>
      <c r="CG328" s="32"/>
      <c r="CH328" s="32"/>
      <c r="CI328" s="32"/>
      <c r="CJ328" s="32"/>
      <c r="CK328" s="32"/>
      <c r="CL328" s="32"/>
      <c r="CM328" s="32"/>
      <c r="CN328" s="32"/>
      <c r="CO328" s="32"/>
      <c r="CP328" s="32"/>
      <c r="CQ328" s="32"/>
      <c r="CR328" s="32"/>
      <c r="CS328" s="32"/>
      <c r="CT328" s="32"/>
      <c r="CU328" s="32"/>
    </row>
    <row r="329" spans="1:99" s="33" customFormat="1" ht="12" x14ac:dyDescent="0.2">
      <c r="A329" s="26">
        <f t="shared" si="4"/>
        <v>326</v>
      </c>
      <c r="B329" s="34" t="s">
        <v>369</v>
      </c>
      <c r="C329" s="34" t="s">
        <v>354</v>
      </c>
      <c r="D329" s="34" t="s">
        <v>591</v>
      </c>
      <c r="E329" s="34" t="s">
        <v>363</v>
      </c>
      <c r="F329" s="35">
        <v>15000</v>
      </c>
      <c r="G329" s="35">
        <v>15000</v>
      </c>
      <c r="H329" s="36">
        <v>430.5</v>
      </c>
      <c r="I329" s="36">
        <v>0</v>
      </c>
      <c r="J329" s="36">
        <v>456</v>
      </c>
      <c r="K329" s="36">
        <v>21.25</v>
      </c>
      <c r="L329" s="36">
        <v>907.75</v>
      </c>
      <c r="M329" s="36">
        <v>14092.25</v>
      </c>
      <c r="N329" s="31" t="s">
        <v>594</v>
      </c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2"/>
      <c r="BM329" s="32"/>
      <c r="BN329" s="32"/>
      <c r="BO329" s="32"/>
      <c r="BP329" s="32"/>
      <c r="BQ329" s="32"/>
      <c r="BR329" s="32"/>
      <c r="BS329" s="32"/>
      <c r="BT329" s="32"/>
      <c r="BU329" s="32"/>
      <c r="BV329" s="32"/>
      <c r="BW329" s="32"/>
      <c r="BX329" s="32"/>
      <c r="BY329" s="32"/>
      <c r="BZ329" s="32"/>
      <c r="CA329" s="32"/>
      <c r="CB329" s="32"/>
      <c r="CC329" s="32"/>
      <c r="CD329" s="32"/>
      <c r="CE329" s="32"/>
      <c r="CF329" s="32"/>
      <c r="CG329" s="32"/>
      <c r="CH329" s="32"/>
      <c r="CI329" s="32"/>
      <c r="CJ329" s="32"/>
      <c r="CK329" s="32"/>
      <c r="CL329" s="32"/>
      <c r="CM329" s="32"/>
      <c r="CN329" s="32"/>
      <c r="CO329" s="32"/>
      <c r="CP329" s="32"/>
      <c r="CQ329" s="32"/>
      <c r="CR329" s="32"/>
      <c r="CS329" s="32"/>
      <c r="CT329" s="32"/>
      <c r="CU329" s="32"/>
    </row>
    <row r="330" spans="1:99" s="33" customFormat="1" ht="12" x14ac:dyDescent="0.2">
      <c r="A330" s="26">
        <f t="shared" si="4"/>
        <v>327</v>
      </c>
      <c r="B330" s="34" t="s">
        <v>370</v>
      </c>
      <c r="C330" s="34" t="s">
        <v>354</v>
      </c>
      <c r="D330" s="34" t="s">
        <v>591</v>
      </c>
      <c r="E330" s="34" t="s">
        <v>356</v>
      </c>
      <c r="F330" s="35">
        <v>10000</v>
      </c>
      <c r="G330" s="35">
        <v>10000</v>
      </c>
      <c r="H330" s="36">
        <v>287</v>
      </c>
      <c r="I330" s="36">
        <v>0</v>
      </c>
      <c r="J330" s="36">
        <v>304</v>
      </c>
      <c r="K330" s="36">
        <v>21.25</v>
      </c>
      <c r="L330" s="36">
        <v>612.25</v>
      </c>
      <c r="M330" s="36">
        <v>9387.75</v>
      </c>
      <c r="N330" s="31" t="s">
        <v>594</v>
      </c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2"/>
      <c r="BM330" s="32"/>
      <c r="BN330" s="32"/>
      <c r="BO330" s="32"/>
      <c r="BP330" s="32"/>
      <c r="BQ330" s="32"/>
      <c r="BR330" s="32"/>
      <c r="BS330" s="32"/>
      <c r="BT330" s="32"/>
      <c r="BU330" s="32"/>
      <c r="BV330" s="32"/>
      <c r="BW330" s="32"/>
      <c r="BX330" s="32"/>
      <c r="BY330" s="32"/>
      <c r="BZ330" s="32"/>
      <c r="CA330" s="32"/>
      <c r="CB330" s="32"/>
      <c r="CC330" s="32"/>
      <c r="CD330" s="32"/>
      <c r="CE330" s="32"/>
      <c r="CF330" s="32"/>
      <c r="CG330" s="32"/>
      <c r="CH330" s="32"/>
      <c r="CI330" s="32"/>
      <c r="CJ330" s="32"/>
      <c r="CK330" s="32"/>
      <c r="CL330" s="32"/>
      <c r="CM330" s="32"/>
      <c r="CN330" s="32"/>
      <c r="CO330" s="32"/>
      <c r="CP330" s="32"/>
      <c r="CQ330" s="32"/>
      <c r="CR330" s="32"/>
      <c r="CS330" s="32"/>
      <c r="CT330" s="32"/>
      <c r="CU330" s="32"/>
    </row>
    <row r="331" spans="1:99" s="33" customFormat="1" ht="12" x14ac:dyDescent="0.2">
      <c r="A331" s="26">
        <f t="shared" si="4"/>
        <v>328</v>
      </c>
      <c r="B331" s="34" t="s">
        <v>371</v>
      </c>
      <c r="C331" s="34" t="s">
        <v>354</v>
      </c>
      <c r="D331" s="34" t="s">
        <v>591</v>
      </c>
      <c r="E331" s="34" t="s">
        <v>356</v>
      </c>
      <c r="F331" s="35">
        <v>10000</v>
      </c>
      <c r="G331" s="35">
        <v>10000</v>
      </c>
      <c r="H331" s="36">
        <v>287</v>
      </c>
      <c r="I331" s="36">
        <v>0</v>
      </c>
      <c r="J331" s="36">
        <v>304</v>
      </c>
      <c r="K331" s="36">
        <v>21.25</v>
      </c>
      <c r="L331" s="36">
        <v>612.25</v>
      </c>
      <c r="M331" s="36">
        <v>9387.75</v>
      </c>
      <c r="N331" s="31" t="s">
        <v>594</v>
      </c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  <c r="BD331" s="32"/>
      <c r="BE331" s="32"/>
      <c r="BF331" s="32"/>
      <c r="BG331" s="32"/>
      <c r="BH331" s="32"/>
      <c r="BI331" s="32"/>
      <c r="BJ331" s="32"/>
      <c r="BK331" s="32"/>
      <c r="BL331" s="32"/>
      <c r="BM331" s="32"/>
      <c r="BN331" s="32"/>
      <c r="BO331" s="32"/>
      <c r="BP331" s="32"/>
      <c r="BQ331" s="32"/>
      <c r="BR331" s="32"/>
      <c r="BS331" s="32"/>
      <c r="BT331" s="32"/>
      <c r="BU331" s="32"/>
      <c r="BV331" s="32"/>
      <c r="BW331" s="32"/>
      <c r="BX331" s="32"/>
      <c r="BY331" s="32"/>
      <c r="BZ331" s="32"/>
      <c r="CA331" s="32"/>
      <c r="CB331" s="32"/>
      <c r="CC331" s="32"/>
      <c r="CD331" s="32"/>
      <c r="CE331" s="32"/>
      <c r="CF331" s="32"/>
      <c r="CG331" s="32"/>
      <c r="CH331" s="32"/>
      <c r="CI331" s="32"/>
      <c r="CJ331" s="32"/>
      <c r="CK331" s="32"/>
      <c r="CL331" s="32"/>
      <c r="CM331" s="32"/>
      <c r="CN331" s="32"/>
      <c r="CO331" s="32"/>
      <c r="CP331" s="32"/>
      <c r="CQ331" s="32"/>
      <c r="CR331" s="32"/>
      <c r="CS331" s="32"/>
      <c r="CT331" s="32"/>
      <c r="CU331" s="32"/>
    </row>
    <row r="332" spans="1:99" s="33" customFormat="1" ht="12" x14ac:dyDescent="0.2">
      <c r="A332" s="26">
        <f t="shared" si="4"/>
        <v>329</v>
      </c>
      <c r="B332" s="44" t="s">
        <v>372</v>
      </c>
      <c r="C332" s="44" t="s">
        <v>354</v>
      </c>
      <c r="D332" s="44" t="s">
        <v>591</v>
      </c>
      <c r="E332" s="44" t="s">
        <v>360</v>
      </c>
      <c r="F332" s="48">
        <v>10000</v>
      </c>
      <c r="G332" s="48">
        <v>10000</v>
      </c>
      <c r="H332" s="43">
        <v>287</v>
      </c>
      <c r="I332" s="43">
        <v>0</v>
      </c>
      <c r="J332" s="43">
        <v>304</v>
      </c>
      <c r="K332" s="43">
        <v>4711.25</v>
      </c>
      <c r="L332" s="43">
        <f>+K332+J332+H332</f>
        <v>5302.25</v>
      </c>
      <c r="M332" s="43">
        <f>+F332-L332</f>
        <v>4697.75</v>
      </c>
      <c r="N332" s="45" t="s">
        <v>594</v>
      </c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2"/>
      <c r="BM332" s="32"/>
      <c r="BN332" s="32"/>
      <c r="BO332" s="32"/>
      <c r="BP332" s="32"/>
      <c r="BQ332" s="32"/>
      <c r="BR332" s="32"/>
      <c r="BS332" s="32"/>
      <c r="BT332" s="32"/>
      <c r="BU332" s="32"/>
      <c r="BV332" s="32"/>
      <c r="BW332" s="32"/>
      <c r="BX332" s="32"/>
      <c r="BY332" s="32"/>
      <c r="BZ332" s="32"/>
      <c r="CA332" s="32"/>
      <c r="CB332" s="32"/>
      <c r="CC332" s="32"/>
      <c r="CD332" s="32"/>
      <c r="CE332" s="32"/>
      <c r="CF332" s="32"/>
      <c r="CG332" s="32"/>
      <c r="CH332" s="32"/>
      <c r="CI332" s="32"/>
      <c r="CJ332" s="32"/>
      <c r="CK332" s="32"/>
      <c r="CL332" s="32"/>
      <c r="CM332" s="32"/>
      <c r="CN332" s="32"/>
      <c r="CO332" s="32"/>
      <c r="CP332" s="32"/>
      <c r="CQ332" s="32"/>
      <c r="CR332" s="32"/>
      <c r="CS332" s="32"/>
      <c r="CT332" s="32"/>
      <c r="CU332" s="32"/>
    </row>
    <row r="333" spans="1:99" s="33" customFormat="1" ht="12" x14ac:dyDescent="0.2">
      <c r="A333" s="26">
        <f t="shared" ref="A333:A396" si="5">+A332+1</f>
        <v>330</v>
      </c>
      <c r="B333" s="44" t="s">
        <v>373</v>
      </c>
      <c r="C333" s="44" t="s">
        <v>354</v>
      </c>
      <c r="D333" s="44" t="s">
        <v>591</v>
      </c>
      <c r="E333" s="44" t="s">
        <v>374</v>
      </c>
      <c r="F333" s="48">
        <v>13100</v>
      </c>
      <c r="G333" s="48">
        <v>13100</v>
      </c>
      <c r="H333" s="43">
        <v>375.97</v>
      </c>
      <c r="I333" s="43">
        <v>0</v>
      </c>
      <c r="J333" s="43">
        <v>398.24</v>
      </c>
      <c r="K333" s="43">
        <v>966.99</v>
      </c>
      <c r="L333" s="43">
        <v>1741.2</v>
      </c>
      <c r="M333" s="43">
        <v>11358.8</v>
      </c>
      <c r="N333" s="45" t="s">
        <v>594</v>
      </c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2"/>
      <c r="BM333" s="32"/>
      <c r="BN333" s="32"/>
      <c r="BO333" s="32"/>
      <c r="BP333" s="32"/>
      <c r="BQ333" s="32"/>
      <c r="BR333" s="32"/>
      <c r="BS333" s="32"/>
      <c r="BT333" s="32"/>
      <c r="BU333" s="32"/>
      <c r="BV333" s="32"/>
      <c r="BW333" s="32"/>
      <c r="BX333" s="32"/>
      <c r="BY333" s="32"/>
      <c r="BZ333" s="32"/>
      <c r="CA333" s="32"/>
      <c r="CB333" s="32"/>
      <c r="CC333" s="32"/>
      <c r="CD333" s="32"/>
      <c r="CE333" s="32"/>
      <c r="CF333" s="32"/>
      <c r="CG333" s="32"/>
      <c r="CH333" s="32"/>
      <c r="CI333" s="32"/>
      <c r="CJ333" s="32"/>
      <c r="CK333" s="32"/>
      <c r="CL333" s="32"/>
      <c r="CM333" s="32"/>
      <c r="CN333" s="32"/>
      <c r="CO333" s="32"/>
      <c r="CP333" s="32"/>
      <c r="CQ333" s="32"/>
      <c r="CR333" s="32"/>
      <c r="CS333" s="32"/>
      <c r="CT333" s="32"/>
      <c r="CU333" s="32"/>
    </row>
    <row r="334" spans="1:99" s="33" customFormat="1" ht="12" x14ac:dyDescent="0.2">
      <c r="A334" s="26">
        <f t="shared" si="5"/>
        <v>331</v>
      </c>
      <c r="B334" s="34" t="s">
        <v>375</v>
      </c>
      <c r="C334" s="34" t="s">
        <v>354</v>
      </c>
      <c r="D334" s="34" t="s">
        <v>590</v>
      </c>
      <c r="E334" s="34" t="s">
        <v>376</v>
      </c>
      <c r="F334" s="35">
        <v>35000</v>
      </c>
      <c r="G334" s="35">
        <v>35000</v>
      </c>
      <c r="H334" s="36">
        <v>1004.5</v>
      </c>
      <c r="I334" s="36">
        <v>0</v>
      </c>
      <c r="J334" s="36">
        <v>1064</v>
      </c>
      <c r="K334" s="36">
        <v>7141.64</v>
      </c>
      <c r="L334" s="36">
        <v>9210.14</v>
      </c>
      <c r="M334" s="36">
        <v>25789.86</v>
      </c>
      <c r="N334" s="31" t="s">
        <v>593</v>
      </c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  <c r="BD334" s="32"/>
      <c r="BE334" s="32"/>
      <c r="BF334" s="32"/>
      <c r="BG334" s="32"/>
      <c r="BH334" s="32"/>
      <c r="BI334" s="32"/>
      <c r="BJ334" s="32"/>
      <c r="BK334" s="32"/>
      <c r="BL334" s="32"/>
      <c r="BM334" s="32"/>
      <c r="BN334" s="32"/>
      <c r="BO334" s="32"/>
      <c r="BP334" s="32"/>
      <c r="BQ334" s="32"/>
      <c r="BR334" s="32"/>
      <c r="BS334" s="32"/>
      <c r="BT334" s="32"/>
      <c r="BU334" s="32"/>
      <c r="BV334" s="32"/>
      <c r="BW334" s="32"/>
      <c r="BX334" s="32"/>
      <c r="BY334" s="32"/>
      <c r="BZ334" s="32"/>
      <c r="CA334" s="32"/>
      <c r="CB334" s="32"/>
      <c r="CC334" s="32"/>
      <c r="CD334" s="32"/>
      <c r="CE334" s="32"/>
      <c r="CF334" s="32"/>
      <c r="CG334" s="32"/>
      <c r="CH334" s="32"/>
      <c r="CI334" s="32"/>
      <c r="CJ334" s="32"/>
      <c r="CK334" s="32"/>
      <c r="CL334" s="32"/>
      <c r="CM334" s="32"/>
      <c r="CN334" s="32"/>
      <c r="CO334" s="32"/>
      <c r="CP334" s="32"/>
      <c r="CQ334" s="32"/>
      <c r="CR334" s="32"/>
      <c r="CS334" s="32"/>
      <c r="CT334" s="32"/>
      <c r="CU334" s="32"/>
    </row>
    <row r="335" spans="1:99" s="33" customFormat="1" ht="12" x14ac:dyDescent="0.2">
      <c r="A335" s="26">
        <f t="shared" si="5"/>
        <v>332</v>
      </c>
      <c r="B335" s="34" t="s">
        <v>377</v>
      </c>
      <c r="C335" s="34" t="s">
        <v>354</v>
      </c>
      <c r="D335" s="34" t="s">
        <v>591</v>
      </c>
      <c r="E335" s="34" t="s">
        <v>360</v>
      </c>
      <c r="F335" s="35">
        <v>10000</v>
      </c>
      <c r="G335" s="35">
        <v>10000</v>
      </c>
      <c r="H335" s="36">
        <v>287</v>
      </c>
      <c r="I335" s="36">
        <v>0</v>
      </c>
      <c r="J335" s="36">
        <v>304</v>
      </c>
      <c r="K335" s="36">
        <v>21.25</v>
      </c>
      <c r="L335" s="36">
        <v>612.25</v>
      </c>
      <c r="M335" s="36">
        <v>9387.75</v>
      </c>
      <c r="N335" s="31" t="s">
        <v>594</v>
      </c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  <c r="BN335" s="32"/>
      <c r="BO335" s="32"/>
      <c r="BP335" s="32"/>
      <c r="BQ335" s="32"/>
      <c r="BR335" s="32"/>
      <c r="BS335" s="32"/>
      <c r="BT335" s="32"/>
      <c r="BU335" s="32"/>
      <c r="BV335" s="32"/>
      <c r="BW335" s="32"/>
      <c r="BX335" s="32"/>
      <c r="BY335" s="32"/>
      <c r="BZ335" s="32"/>
      <c r="CA335" s="32"/>
      <c r="CB335" s="32"/>
      <c r="CC335" s="32"/>
      <c r="CD335" s="32"/>
      <c r="CE335" s="32"/>
      <c r="CF335" s="32"/>
      <c r="CG335" s="32"/>
      <c r="CH335" s="32"/>
      <c r="CI335" s="32"/>
      <c r="CJ335" s="32"/>
      <c r="CK335" s="32"/>
      <c r="CL335" s="32"/>
      <c r="CM335" s="32"/>
      <c r="CN335" s="32"/>
      <c r="CO335" s="32"/>
      <c r="CP335" s="32"/>
      <c r="CQ335" s="32"/>
      <c r="CR335" s="32"/>
      <c r="CS335" s="32"/>
      <c r="CT335" s="32"/>
      <c r="CU335" s="32"/>
    </row>
    <row r="336" spans="1:99" s="33" customFormat="1" ht="12" x14ac:dyDescent="0.2">
      <c r="A336" s="26">
        <f t="shared" si="5"/>
        <v>333</v>
      </c>
      <c r="B336" s="34" t="s">
        <v>378</v>
      </c>
      <c r="C336" s="34" t="s">
        <v>354</v>
      </c>
      <c r="D336" s="34" t="s">
        <v>591</v>
      </c>
      <c r="E336" s="34" t="s">
        <v>360</v>
      </c>
      <c r="F336" s="35">
        <v>10000</v>
      </c>
      <c r="G336" s="35">
        <v>10000</v>
      </c>
      <c r="H336" s="36">
        <v>287</v>
      </c>
      <c r="I336" s="36">
        <v>0</v>
      </c>
      <c r="J336" s="36">
        <v>304</v>
      </c>
      <c r="K336" s="36">
        <v>19.510000000000002</v>
      </c>
      <c r="L336" s="36">
        <v>610.51</v>
      </c>
      <c r="M336" s="36">
        <v>9389.49</v>
      </c>
      <c r="N336" s="31" t="s">
        <v>594</v>
      </c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  <c r="BN336" s="32"/>
      <c r="BO336" s="32"/>
      <c r="BP336" s="32"/>
      <c r="BQ336" s="32"/>
      <c r="BR336" s="32"/>
      <c r="BS336" s="32"/>
      <c r="BT336" s="32"/>
      <c r="BU336" s="32"/>
      <c r="BV336" s="32"/>
      <c r="BW336" s="32"/>
      <c r="BX336" s="32"/>
      <c r="BY336" s="32"/>
      <c r="BZ336" s="32"/>
      <c r="CA336" s="32"/>
      <c r="CB336" s="32"/>
      <c r="CC336" s="32"/>
      <c r="CD336" s="32"/>
      <c r="CE336" s="32"/>
      <c r="CF336" s="32"/>
      <c r="CG336" s="32"/>
      <c r="CH336" s="32"/>
      <c r="CI336" s="32"/>
      <c r="CJ336" s="32"/>
      <c r="CK336" s="32"/>
      <c r="CL336" s="32"/>
      <c r="CM336" s="32"/>
      <c r="CN336" s="32"/>
      <c r="CO336" s="32"/>
      <c r="CP336" s="32"/>
      <c r="CQ336" s="32"/>
      <c r="CR336" s="32"/>
      <c r="CS336" s="32"/>
      <c r="CT336" s="32"/>
      <c r="CU336" s="32"/>
    </row>
    <row r="337" spans="1:99" s="33" customFormat="1" ht="12" x14ac:dyDescent="0.2">
      <c r="A337" s="26">
        <f t="shared" si="5"/>
        <v>334</v>
      </c>
      <c r="B337" s="34" t="s">
        <v>379</v>
      </c>
      <c r="C337" s="34" t="s">
        <v>354</v>
      </c>
      <c r="D337" s="34" t="s">
        <v>591</v>
      </c>
      <c r="E337" s="34" t="s">
        <v>360</v>
      </c>
      <c r="F337" s="35">
        <v>10000</v>
      </c>
      <c r="G337" s="35">
        <v>10000</v>
      </c>
      <c r="H337" s="36">
        <v>287</v>
      </c>
      <c r="I337" s="36">
        <v>0</v>
      </c>
      <c r="J337" s="36">
        <v>304</v>
      </c>
      <c r="K337" s="36">
        <v>21.25</v>
      </c>
      <c r="L337" s="36">
        <v>612.25</v>
      </c>
      <c r="M337" s="36">
        <v>9387.75</v>
      </c>
      <c r="N337" s="31" t="s">
        <v>594</v>
      </c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  <c r="BN337" s="32"/>
      <c r="BO337" s="32"/>
      <c r="BP337" s="32"/>
      <c r="BQ337" s="32"/>
      <c r="BR337" s="32"/>
      <c r="BS337" s="32"/>
      <c r="BT337" s="32"/>
      <c r="BU337" s="32"/>
      <c r="BV337" s="32"/>
      <c r="BW337" s="32"/>
      <c r="BX337" s="32"/>
      <c r="BY337" s="32"/>
      <c r="BZ337" s="32"/>
      <c r="CA337" s="32"/>
      <c r="CB337" s="32"/>
      <c r="CC337" s="32"/>
      <c r="CD337" s="32"/>
      <c r="CE337" s="32"/>
      <c r="CF337" s="32"/>
      <c r="CG337" s="32"/>
      <c r="CH337" s="32"/>
      <c r="CI337" s="32"/>
      <c r="CJ337" s="32"/>
      <c r="CK337" s="32"/>
      <c r="CL337" s="32"/>
      <c r="CM337" s="32"/>
      <c r="CN337" s="32"/>
      <c r="CO337" s="32"/>
      <c r="CP337" s="32"/>
      <c r="CQ337" s="32"/>
      <c r="CR337" s="32"/>
      <c r="CS337" s="32"/>
      <c r="CT337" s="32"/>
      <c r="CU337" s="32"/>
    </row>
    <row r="338" spans="1:99" s="33" customFormat="1" ht="12" x14ac:dyDescent="0.2">
      <c r="A338" s="26">
        <f t="shared" si="5"/>
        <v>335</v>
      </c>
      <c r="B338" s="34" t="s">
        <v>380</v>
      </c>
      <c r="C338" s="34" t="s">
        <v>354</v>
      </c>
      <c r="D338" s="34" t="s">
        <v>591</v>
      </c>
      <c r="E338" s="34" t="s">
        <v>360</v>
      </c>
      <c r="F338" s="35">
        <v>10000</v>
      </c>
      <c r="G338" s="35">
        <v>10000</v>
      </c>
      <c r="H338" s="36">
        <v>287</v>
      </c>
      <c r="I338" s="36">
        <v>0</v>
      </c>
      <c r="J338" s="36">
        <v>304</v>
      </c>
      <c r="K338" s="36">
        <v>521.25</v>
      </c>
      <c r="L338" s="36">
        <v>1112.25</v>
      </c>
      <c r="M338" s="36">
        <v>8887.75</v>
      </c>
      <c r="N338" s="31" t="s">
        <v>594</v>
      </c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2"/>
      <c r="BM338" s="32"/>
      <c r="BN338" s="32"/>
      <c r="BO338" s="32"/>
      <c r="BP338" s="32"/>
      <c r="BQ338" s="32"/>
      <c r="BR338" s="32"/>
      <c r="BS338" s="32"/>
      <c r="BT338" s="32"/>
      <c r="BU338" s="32"/>
      <c r="BV338" s="32"/>
      <c r="BW338" s="32"/>
      <c r="BX338" s="32"/>
      <c r="BY338" s="32"/>
      <c r="BZ338" s="32"/>
      <c r="CA338" s="32"/>
      <c r="CB338" s="32"/>
      <c r="CC338" s="32"/>
      <c r="CD338" s="32"/>
      <c r="CE338" s="32"/>
      <c r="CF338" s="32"/>
      <c r="CG338" s="32"/>
      <c r="CH338" s="32"/>
      <c r="CI338" s="32"/>
      <c r="CJ338" s="32"/>
      <c r="CK338" s="32"/>
      <c r="CL338" s="32"/>
      <c r="CM338" s="32"/>
      <c r="CN338" s="32"/>
      <c r="CO338" s="32"/>
      <c r="CP338" s="32"/>
      <c r="CQ338" s="32"/>
      <c r="CR338" s="32"/>
      <c r="CS338" s="32"/>
      <c r="CT338" s="32"/>
      <c r="CU338" s="32"/>
    </row>
    <row r="339" spans="1:99" s="33" customFormat="1" ht="12" x14ac:dyDescent="0.2">
      <c r="A339" s="26">
        <f t="shared" si="5"/>
        <v>336</v>
      </c>
      <c r="B339" s="34" t="s">
        <v>381</v>
      </c>
      <c r="C339" s="34" t="s">
        <v>354</v>
      </c>
      <c r="D339" s="34" t="s">
        <v>588</v>
      </c>
      <c r="E339" s="34" t="s">
        <v>376</v>
      </c>
      <c r="F339" s="35">
        <v>65000</v>
      </c>
      <c r="G339" s="35">
        <v>65000</v>
      </c>
      <c r="H339" s="36">
        <v>1865.5</v>
      </c>
      <c r="I339" s="36">
        <v>4427.58</v>
      </c>
      <c r="J339" s="36">
        <v>1976</v>
      </c>
      <c r="K339" s="36">
        <v>4603.28</v>
      </c>
      <c r="L339" s="36">
        <v>12872.36</v>
      </c>
      <c r="M339" s="36">
        <v>52127.64</v>
      </c>
      <c r="N339" s="31" t="s">
        <v>594</v>
      </c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2"/>
      <c r="BM339" s="32"/>
      <c r="BN339" s="32"/>
      <c r="BO339" s="32"/>
      <c r="BP339" s="32"/>
      <c r="BQ339" s="32"/>
      <c r="BR339" s="32"/>
      <c r="BS339" s="32"/>
      <c r="BT339" s="32"/>
      <c r="BU339" s="32"/>
      <c r="BV339" s="32"/>
      <c r="BW339" s="32"/>
      <c r="BX339" s="32"/>
      <c r="BY339" s="32"/>
      <c r="BZ339" s="32"/>
      <c r="CA339" s="32"/>
      <c r="CB339" s="32"/>
      <c r="CC339" s="32"/>
      <c r="CD339" s="32"/>
      <c r="CE339" s="32"/>
      <c r="CF339" s="32"/>
      <c r="CG339" s="32"/>
      <c r="CH339" s="32"/>
      <c r="CI339" s="32"/>
      <c r="CJ339" s="32"/>
      <c r="CK339" s="32"/>
      <c r="CL339" s="32"/>
      <c r="CM339" s="32"/>
      <c r="CN339" s="32"/>
      <c r="CO339" s="32"/>
      <c r="CP339" s="32"/>
      <c r="CQ339" s="32"/>
      <c r="CR339" s="32"/>
      <c r="CS339" s="32"/>
      <c r="CT339" s="32"/>
      <c r="CU339" s="32"/>
    </row>
    <row r="340" spans="1:99" s="33" customFormat="1" ht="12" x14ac:dyDescent="0.2">
      <c r="A340" s="26">
        <f t="shared" si="5"/>
        <v>337</v>
      </c>
      <c r="B340" s="34" t="s">
        <v>382</v>
      </c>
      <c r="C340" s="34" t="s">
        <v>354</v>
      </c>
      <c r="D340" s="34" t="s">
        <v>591</v>
      </c>
      <c r="E340" s="34" t="s">
        <v>360</v>
      </c>
      <c r="F340" s="35">
        <v>10000</v>
      </c>
      <c r="G340" s="35">
        <v>10000</v>
      </c>
      <c r="H340" s="36">
        <v>287</v>
      </c>
      <c r="I340" s="36">
        <v>0</v>
      </c>
      <c r="J340" s="36">
        <v>304</v>
      </c>
      <c r="K340" s="36">
        <v>521.25</v>
      </c>
      <c r="L340" s="36">
        <v>1112.25</v>
      </c>
      <c r="M340" s="36">
        <v>8887.75</v>
      </c>
      <c r="N340" s="31" t="s">
        <v>594</v>
      </c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  <c r="BO340" s="32"/>
      <c r="BP340" s="32"/>
      <c r="BQ340" s="32"/>
      <c r="BR340" s="32"/>
      <c r="BS340" s="32"/>
      <c r="BT340" s="32"/>
      <c r="BU340" s="32"/>
      <c r="BV340" s="32"/>
      <c r="BW340" s="32"/>
      <c r="BX340" s="32"/>
      <c r="BY340" s="32"/>
      <c r="BZ340" s="32"/>
      <c r="CA340" s="32"/>
      <c r="CB340" s="32"/>
      <c r="CC340" s="32"/>
      <c r="CD340" s="32"/>
      <c r="CE340" s="32"/>
      <c r="CF340" s="32"/>
      <c r="CG340" s="32"/>
      <c r="CH340" s="32"/>
      <c r="CI340" s="32"/>
      <c r="CJ340" s="32"/>
      <c r="CK340" s="32"/>
      <c r="CL340" s="32"/>
      <c r="CM340" s="32"/>
      <c r="CN340" s="32"/>
      <c r="CO340" s="32"/>
      <c r="CP340" s="32"/>
      <c r="CQ340" s="32"/>
      <c r="CR340" s="32"/>
      <c r="CS340" s="32"/>
      <c r="CT340" s="32"/>
      <c r="CU340" s="32"/>
    </row>
    <row r="341" spans="1:99" s="33" customFormat="1" ht="12" x14ac:dyDescent="0.2">
      <c r="A341" s="26">
        <f t="shared" si="5"/>
        <v>338</v>
      </c>
      <c r="B341" s="34" t="s">
        <v>383</v>
      </c>
      <c r="C341" s="34" t="s">
        <v>354</v>
      </c>
      <c r="D341" s="34" t="s">
        <v>591</v>
      </c>
      <c r="E341" s="34" t="s">
        <v>360</v>
      </c>
      <c r="F341" s="35">
        <v>10000</v>
      </c>
      <c r="G341" s="35">
        <v>10000</v>
      </c>
      <c r="H341" s="36">
        <v>287</v>
      </c>
      <c r="I341" s="36">
        <v>0</v>
      </c>
      <c r="J341" s="36">
        <v>304</v>
      </c>
      <c r="K341" s="36">
        <v>21.25</v>
      </c>
      <c r="L341" s="36">
        <v>612.25</v>
      </c>
      <c r="M341" s="36">
        <v>9387.75</v>
      </c>
      <c r="N341" s="31" t="s">
        <v>594</v>
      </c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  <c r="BN341" s="32"/>
      <c r="BO341" s="32"/>
      <c r="BP341" s="32"/>
      <c r="BQ341" s="32"/>
      <c r="BR341" s="32"/>
      <c r="BS341" s="32"/>
      <c r="BT341" s="32"/>
      <c r="BU341" s="32"/>
      <c r="BV341" s="32"/>
      <c r="BW341" s="32"/>
      <c r="BX341" s="32"/>
      <c r="BY341" s="32"/>
      <c r="BZ341" s="32"/>
      <c r="CA341" s="32"/>
      <c r="CB341" s="32"/>
      <c r="CC341" s="32"/>
      <c r="CD341" s="32"/>
      <c r="CE341" s="32"/>
      <c r="CF341" s="32"/>
      <c r="CG341" s="32"/>
      <c r="CH341" s="32"/>
      <c r="CI341" s="32"/>
      <c r="CJ341" s="32"/>
      <c r="CK341" s="32"/>
      <c r="CL341" s="32"/>
      <c r="CM341" s="32"/>
      <c r="CN341" s="32"/>
      <c r="CO341" s="32"/>
      <c r="CP341" s="32"/>
      <c r="CQ341" s="32"/>
      <c r="CR341" s="32"/>
      <c r="CS341" s="32"/>
      <c r="CT341" s="32"/>
      <c r="CU341" s="32"/>
    </row>
    <row r="342" spans="1:99" s="33" customFormat="1" ht="12" x14ac:dyDescent="0.2">
      <c r="A342" s="26">
        <f t="shared" si="5"/>
        <v>339</v>
      </c>
      <c r="B342" s="34" t="s">
        <v>384</v>
      </c>
      <c r="C342" s="34" t="s">
        <v>354</v>
      </c>
      <c r="D342" s="34" t="s">
        <v>591</v>
      </c>
      <c r="E342" s="34" t="s">
        <v>360</v>
      </c>
      <c r="F342" s="35">
        <v>10000</v>
      </c>
      <c r="G342" s="35">
        <v>10000</v>
      </c>
      <c r="H342" s="36">
        <v>287</v>
      </c>
      <c r="I342" s="36">
        <v>0</v>
      </c>
      <c r="J342" s="36">
        <v>304</v>
      </c>
      <c r="K342" s="36">
        <f>19.51+300+2109.41</f>
        <v>2428.92</v>
      </c>
      <c r="L342" s="36">
        <f>+K342+J342+H342</f>
        <v>3019.92</v>
      </c>
      <c r="M342" s="36">
        <f>+F342-L342</f>
        <v>6980.08</v>
      </c>
      <c r="N342" s="31" t="s">
        <v>594</v>
      </c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  <c r="BN342" s="32"/>
      <c r="BO342" s="32"/>
      <c r="BP342" s="32"/>
      <c r="BQ342" s="32"/>
      <c r="BR342" s="32"/>
      <c r="BS342" s="32"/>
      <c r="BT342" s="32"/>
      <c r="BU342" s="32"/>
      <c r="BV342" s="32"/>
      <c r="BW342" s="32"/>
      <c r="BX342" s="32"/>
      <c r="BY342" s="32"/>
      <c r="BZ342" s="32"/>
      <c r="CA342" s="32"/>
      <c r="CB342" s="32"/>
      <c r="CC342" s="32"/>
      <c r="CD342" s="32"/>
      <c r="CE342" s="32"/>
      <c r="CF342" s="32"/>
      <c r="CG342" s="32"/>
      <c r="CH342" s="32"/>
      <c r="CI342" s="32"/>
      <c r="CJ342" s="32"/>
      <c r="CK342" s="32"/>
      <c r="CL342" s="32"/>
      <c r="CM342" s="32"/>
      <c r="CN342" s="32"/>
      <c r="CO342" s="32"/>
      <c r="CP342" s="32"/>
      <c r="CQ342" s="32"/>
      <c r="CR342" s="32"/>
      <c r="CS342" s="32"/>
      <c r="CT342" s="32"/>
      <c r="CU342" s="32"/>
    </row>
    <row r="343" spans="1:99" s="33" customFormat="1" ht="12" x14ac:dyDescent="0.2">
      <c r="A343" s="26">
        <f t="shared" si="5"/>
        <v>340</v>
      </c>
      <c r="B343" s="34" t="s">
        <v>385</v>
      </c>
      <c r="C343" s="34" t="s">
        <v>354</v>
      </c>
      <c r="D343" s="34" t="s">
        <v>591</v>
      </c>
      <c r="E343" s="34" t="s">
        <v>360</v>
      </c>
      <c r="F343" s="35">
        <v>10000</v>
      </c>
      <c r="G343" s="35">
        <v>10000</v>
      </c>
      <c r="H343" s="36">
        <v>287</v>
      </c>
      <c r="I343" s="36">
        <v>0</v>
      </c>
      <c r="J343" s="36">
        <v>304</v>
      </c>
      <c r="K343" s="36">
        <v>19.510000000000002</v>
      </c>
      <c r="L343" s="36">
        <v>610.51</v>
      </c>
      <c r="M343" s="36">
        <v>9389.49</v>
      </c>
      <c r="N343" s="31" t="s">
        <v>594</v>
      </c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  <c r="BO343" s="32"/>
      <c r="BP343" s="32"/>
      <c r="BQ343" s="32"/>
      <c r="BR343" s="32"/>
      <c r="BS343" s="32"/>
      <c r="BT343" s="32"/>
      <c r="BU343" s="32"/>
      <c r="BV343" s="32"/>
      <c r="BW343" s="32"/>
      <c r="BX343" s="32"/>
      <c r="BY343" s="32"/>
      <c r="BZ343" s="32"/>
      <c r="CA343" s="32"/>
      <c r="CB343" s="32"/>
      <c r="CC343" s="32"/>
      <c r="CD343" s="32"/>
      <c r="CE343" s="32"/>
      <c r="CF343" s="32"/>
      <c r="CG343" s="32"/>
      <c r="CH343" s="32"/>
      <c r="CI343" s="32"/>
      <c r="CJ343" s="32"/>
      <c r="CK343" s="32"/>
      <c r="CL343" s="32"/>
      <c r="CM343" s="32"/>
      <c r="CN343" s="32"/>
      <c r="CO343" s="32"/>
      <c r="CP343" s="32"/>
      <c r="CQ343" s="32"/>
      <c r="CR343" s="32"/>
      <c r="CS343" s="32"/>
      <c r="CT343" s="32"/>
      <c r="CU343" s="32"/>
    </row>
    <row r="344" spans="1:99" s="33" customFormat="1" ht="12" x14ac:dyDescent="0.2">
      <c r="A344" s="26">
        <f t="shared" si="5"/>
        <v>341</v>
      </c>
      <c r="B344" s="34" t="s">
        <v>386</v>
      </c>
      <c r="C344" s="34" t="s">
        <v>354</v>
      </c>
      <c r="D344" s="34" t="s">
        <v>591</v>
      </c>
      <c r="E344" s="34" t="s">
        <v>360</v>
      </c>
      <c r="F344" s="35">
        <v>10000</v>
      </c>
      <c r="G344" s="35">
        <v>10000</v>
      </c>
      <c r="H344" s="36">
        <v>287</v>
      </c>
      <c r="I344" s="36">
        <v>0</v>
      </c>
      <c r="J344" s="36">
        <v>304</v>
      </c>
      <c r="K344" s="36">
        <v>2626.66</v>
      </c>
      <c r="L344" s="36">
        <v>3217.66</v>
      </c>
      <c r="M344" s="36">
        <v>6782.34</v>
      </c>
      <c r="N344" s="31" t="s">
        <v>594</v>
      </c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  <c r="BN344" s="32"/>
      <c r="BO344" s="32"/>
      <c r="BP344" s="32"/>
      <c r="BQ344" s="32"/>
      <c r="BR344" s="32"/>
      <c r="BS344" s="32"/>
      <c r="BT344" s="32"/>
      <c r="BU344" s="32"/>
      <c r="BV344" s="32"/>
      <c r="BW344" s="32"/>
      <c r="BX344" s="32"/>
      <c r="BY344" s="32"/>
      <c r="BZ344" s="32"/>
      <c r="CA344" s="32"/>
      <c r="CB344" s="32"/>
      <c r="CC344" s="32"/>
      <c r="CD344" s="32"/>
      <c r="CE344" s="32"/>
      <c r="CF344" s="32"/>
      <c r="CG344" s="32"/>
      <c r="CH344" s="32"/>
      <c r="CI344" s="32"/>
      <c r="CJ344" s="32"/>
      <c r="CK344" s="32"/>
      <c r="CL344" s="32"/>
      <c r="CM344" s="32"/>
      <c r="CN344" s="32"/>
      <c r="CO344" s="32"/>
      <c r="CP344" s="32"/>
      <c r="CQ344" s="32"/>
      <c r="CR344" s="32"/>
      <c r="CS344" s="32"/>
      <c r="CT344" s="32"/>
      <c r="CU344" s="32"/>
    </row>
    <row r="345" spans="1:99" s="33" customFormat="1" ht="12" x14ac:dyDescent="0.2">
      <c r="A345" s="26">
        <f t="shared" si="5"/>
        <v>342</v>
      </c>
      <c r="B345" s="34" t="s">
        <v>387</v>
      </c>
      <c r="C345" s="34" t="s">
        <v>354</v>
      </c>
      <c r="D345" s="34" t="s">
        <v>591</v>
      </c>
      <c r="E345" s="34" t="s">
        <v>374</v>
      </c>
      <c r="F345" s="35">
        <v>20000</v>
      </c>
      <c r="G345" s="35">
        <v>20000</v>
      </c>
      <c r="H345" s="36">
        <v>574</v>
      </c>
      <c r="I345" s="36">
        <v>0</v>
      </c>
      <c r="J345" s="36">
        <v>608</v>
      </c>
      <c r="K345" s="36">
        <v>521.25</v>
      </c>
      <c r="L345" s="36">
        <v>1703.25</v>
      </c>
      <c r="M345" s="36">
        <v>18296.75</v>
      </c>
      <c r="N345" s="31" t="s">
        <v>594</v>
      </c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  <c r="BO345" s="32"/>
      <c r="BP345" s="32"/>
      <c r="BQ345" s="32"/>
      <c r="BR345" s="32"/>
      <c r="BS345" s="32"/>
      <c r="BT345" s="32"/>
      <c r="BU345" s="32"/>
      <c r="BV345" s="32"/>
      <c r="BW345" s="32"/>
      <c r="BX345" s="32"/>
      <c r="BY345" s="32"/>
      <c r="BZ345" s="32"/>
      <c r="CA345" s="32"/>
      <c r="CB345" s="32"/>
      <c r="CC345" s="32"/>
      <c r="CD345" s="32"/>
      <c r="CE345" s="32"/>
      <c r="CF345" s="32"/>
      <c r="CG345" s="32"/>
      <c r="CH345" s="32"/>
      <c r="CI345" s="32"/>
      <c r="CJ345" s="32"/>
      <c r="CK345" s="32"/>
      <c r="CL345" s="32"/>
      <c r="CM345" s="32"/>
      <c r="CN345" s="32"/>
      <c r="CO345" s="32"/>
      <c r="CP345" s="32"/>
      <c r="CQ345" s="32"/>
      <c r="CR345" s="32"/>
      <c r="CS345" s="32"/>
      <c r="CT345" s="32"/>
      <c r="CU345" s="32"/>
    </row>
    <row r="346" spans="1:99" s="33" customFormat="1" ht="12" x14ac:dyDescent="0.2">
      <c r="A346" s="26">
        <f t="shared" si="5"/>
        <v>343</v>
      </c>
      <c r="B346" s="34" t="s">
        <v>388</v>
      </c>
      <c r="C346" s="34" t="s">
        <v>354</v>
      </c>
      <c r="D346" s="34" t="s">
        <v>591</v>
      </c>
      <c r="E346" s="34" t="s">
        <v>360</v>
      </c>
      <c r="F346" s="35">
        <v>10000</v>
      </c>
      <c r="G346" s="35">
        <v>10000</v>
      </c>
      <c r="H346" s="36">
        <v>287</v>
      </c>
      <c r="I346" s="36">
        <v>0</v>
      </c>
      <c r="J346" s="36">
        <v>304</v>
      </c>
      <c r="K346" s="36">
        <v>21.25</v>
      </c>
      <c r="L346" s="36">
        <v>612.25</v>
      </c>
      <c r="M346" s="36">
        <v>9387.75</v>
      </c>
      <c r="N346" s="31" t="s">
        <v>594</v>
      </c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2"/>
      <c r="BR346" s="32"/>
      <c r="BS346" s="32"/>
      <c r="BT346" s="32"/>
      <c r="BU346" s="32"/>
      <c r="BV346" s="32"/>
      <c r="BW346" s="32"/>
      <c r="BX346" s="32"/>
      <c r="BY346" s="32"/>
      <c r="BZ346" s="32"/>
      <c r="CA346" s="32"/>
      <c r="CB346" s="32"/>
      <c r="CC346" s="32"/>
      <c r="CD346" s="32"/>
      <c r="CE346" s="32"/>
      <c r="CF346" s="32"/>
      <c r="CG346" s="32"/>
      <c r="CH346" s="32"/>
      <c r="CI346" s="32"/>
      <c r="CJ346" s="32"/>
      <c r="CK346" s="32"/>
      <c r="CL346" s="32"/>
      <c r="CM346" s="32"/>
      <c r="CN346" s="32"/>
      <c r="CO346" s="32"/>
      <c r="CP346" s="32"/>
      <c r="CQ346" s="32"/>
      <c r="CR346" s="32"/>
      <c r="CS346" s="32"/>
      <c r="CT346" s="32"/>
      <c r="CU346" s="32"/>
    </row>
    <row r="347" spans="1:99" s="33" customFormat="1" ht="12" x14ac:dyDescent="0.2">
      <c r="A347" s="26">
        <f t="shared" si="5"/>
        <v>344</v>
      </c>
      <c r="B347" s="34" t="s">
        <v>389</v>
      </c>
      <c r="C347" s="34" t="s">
        <v>354</v>
      </c>
      <c r="D347" s="34" t="s">
        <v>591</v>
      </c>
      <c r="E347" s="34" t="s">
        <v>360</v>
      </c>
      <c r="F347" s="35">
        <v>10000</v>
      </c>
      <c r="G347" s="35">
        <v>10000</v>
      </c>
      <c r="H347" s="36">
        <v>287</v>
      </c>
      <c r="I347" s="36">
        <v>0</v>
      </c>
      <c r="J347" s="36">
        <v>304</v>
      </c>
      <c r="K347" s="36">
        <v>21.25</v>
      </c>
      <c r="L347" s="36">
        <v>612.25</v>
      </c>
      <c r="M347" s="36">
        <v>9387.75</v>
      </c>
      <c r="N347" s="31" t="s">
        <v>594</v>
      </c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  <c r="BP347" s="32"/>
      <c r="BQ347" s="32"/>
      <c r="BR347" s="32"/>
      <c r="BS347" s="32"/>
      <c r="BT347" s="32"/>
      <c r="BU347" s="32"/>
      <c r="BV347" s="32"/>
      <c r="BW347" s="32"/>
      <c r="BX347" s="32"/>
      <c r="BY347" s="32"/>
      <c r="BZ347" s="32"/>
      <c r="CA347" s="32"/>
      <c r="CB347" s="32"/>
      <c r="CC347" s="32"/>
      <c r="CD347" s="32"/>
      <c r="CE347" s="32"/>
      <c r="CF347" s="32"/>
      <c r="CG347" s="32"/>
      <c r="CH347" s="32"/>
      <c r="CI347" s="32"/>
      <c r="CJ347" s="32"/>
      <c r="CK347" s="32"/>
      <c r="CL347" s="32"/>
      <c r="CM347" s="32"/>
      <c r="CN347" s="32"/>
      <c r="CO347" s="32"/>
      <c r="CP347" s="32"/>
      <c r="CQ347" s="32"/>
      <c r="CR347" s="32"/>
      <c r="CS347" s="32"/>
      <c r="CT347" s="32"/>
      <c r="CU347" s="32"/>
    </row>
    <row r="348" spans="1:99" s="33" customFormat="1" ht="12" x14ac:dyDescent="0.2">
      <c r="A348" s="26">
        <f t="shared" si="5"/>
        <v>345</v>
      </c>
      <c r="B348" s="34" t="s">
        <v>390</v>
      </c>
      <c r="C348" s="34" t="s">
        <v>354</v>
      </c>
      <c r="D348" s="34" t="s">
        <v>591</v>
      </c>
      <c r="E348" s="34" t="s">
        <v>360</v>
      </c>
      <c r="F348" s="35">
        <v>10000</v>
      </c>
      <c r="G348" s="35">
        <v>10000</v>
      </c>
      <c r="H348" s="36">
        <v>287</v>
      </c>
      <c r="I348" s="36">
        <v>0</v>
      </c>
      <c r="J348" s="36">
        <v>304</v>
      </c>
      <c r="K348" s="36">
        <v>21.25</v>
      </c>
      <c r="L348" s="36">
        <v>612.25</v>
      </c>
      <c r="M348" s="36">
        <v>9387.75</v>
      </c>
      <c r="N348" s="31" t="s">
        <v>594</v>
      </c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  <c r="BO348" s="32"/>
      <c r="BP348" s="32"/>
      <c r="BQ348" s="32"/>
      <c r="BR348" s="32"/>
      <c r="BS348" s="32"/>
      <c r="BT348" s="32"/>
      <c r="BU348" s="32"/>
      <c r="BV348" s="32"/>
      <c r="BW348" s="32"/>
      <c r="BX348" s="32"/>
      <c r="BY348" s="32"/>
      <c r="BZ348" s="32"/>
      <c r="CA348" s="32"/>
      <c r="CB348" s="32"/>
      <c r="CC348" s="32"/>
      <c r="CD348" s="32"/>
      <c r="CE348" s="32"/>
      <c r="CF348" s="32"/>
      <c r="CG348" s="32"/>
      <c r="CH348" s="32"/>
      <c r="CI348" s="32"/>
      <c r="CJ348" s="32"/>
      <c r="CK348" s="32"/>
      <c r="CL348" s="32"/>
      <c r="CM348" s="32"/>
      <c r="CN348" s="32"/>
      <c r="CO348" s="32"/>
      <c r="CP348" s="32"/>
      <c r="CQ348" s="32"/>
      <c r="CR348" s="32"/>
      <c r="CS348" s="32"/>
      <c r="CT348" s="32"/>
      <c r="CU348" s="32"/>
    </row>
    <row r="349" spans="1:99" s="33" customFormat="1" ht="12" x14ac:dyDescent="0.2">
      <c r="A349" s="26">
        <f t="shared" si="5"/>
        <v>346</v>
      </c>
      <c r="B349" s="34" t="s">
        <v>391</v>
      </c>
      <c r="C349" s="34" t="s">
        <v>354</v>
      </c>
      <c r="D349" s="34" t="s">
        <v>591</v>
      </c>
      <c r="E349" s="34" t="s">
        <v>360</v>
      </c>
      <c r="F349" s="35">
        <v>10000</v>
      </c>
      <c r="G349" s="35">
        <v>10000</v>
      </c>
      <c r="H349" s="36">
        <v>287</v>
      </c>
      <c r="I349" s="36">
        <v>0</v>
      </c>
      <c r="J349" s="36">
        <v>304</v>
      </c>
      <c r="K349" s="36">
        <v>21.25</v>
      </c>
      <c r="L349" s="36">
        <v>612.25</v>
      </c>
      <c r="M349" s="36">
        <v>9387.75</v>
      </c>
      <c r="N349" s="31" t="s">
        <v>594</v>
      </c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  <c r="BO349" s="32"/>
      <c r="BP349" s="32"/>
      <c r="BQ349" s="32"/>
      <c r="BR349" s="32"/>
      <c r="BS349" s="32"/>
      <c r="BT349" s="32"/>
      <c r="BU349" s="32"/>
      <c r="BV349" s="32"/>
      <c r="BW349" s="32"/>
      <c r="BX349" s="32"/>
      <c r="BY349" s="32"/>
      <c r="BZ349" s="32"/>
      <c r="CA349" s="32"/>
      <c r="CB349" s="32"/>
      <c r="CC349" s="32"/>
      <c r="CD349" s="32"/>
      <c r="CE349" s="32"/>
      <c r="CF349" s="32"/>
      <c r="CG349" s="32"/>
      <c r="CH349" s="32"/>
      <c r="CI349" s="32"/>
      <c r="CJ349" s="32"/>
      <c r="CK349" s="32"/>
      <c r="CL349" s="32"/>
      <c r="CM349" s="32"/>
      <c r="CN349" s="32"/>
      <c r="CO349" s="32"/>
      <c r="CP349" s="32"/>
      <c r="CQ349" s="32"/>
      <c r="CR349" s="32"/>
      <c r="CS349" s="32"/>
      <c r="CT349" s="32"/>
      <c r="CU349" s="32"/>
    </row>
    <row r="350" spans="1:99" s="33" customFormat="1" ht="12" x14ac:dyDescent="0.2">
      <c r="A350" s="26">
        <f t="shared" si="5"/>
        <v>347</v>
      </c>
      <c r="B350" s="34" t="s">
        <v>392</v>
      </c>
      <c r="C350" s="34" t="s">
        <v>354</v>
      </c>
      <c r="D350" s="34" t="s">
        <v>591</v>
      </c>
      <c r="E350" s="34" t="s">
        <v>360</v>
      </c>
      <c r="F350" s="35">
        <v>10000</v>
      </c>
      <c r="G350" s="35">
        <v>10000</v>
      </c>
      <c r="H350" s="36">
        <v>287</v>
      </c>
      <c r="I350" s="36">
        <v>0</v>
      </c>
      <c r="J350" s="36">
        <v>304</v>
      </c>
      <c r="K350" s="36">
        <v>21.25</v>
      </c>
      <c r="L350" s="36">
        <v>612.25</v>
      </c>
      <c r="M350" s="36">
        <v>9387.75</v>
      </c>
      <c r="N350" s="31" t="s">
        <v>594</v>
      </c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  <c r="BO350" s="32"/>
      <c r="BP350" s="32"/>
      <c r="BQ350" s="32"/>
      <c r="BR350" s="32"/>
      <c r="BS350" s="32"/>
      <c r="BT350" s="32"/>
      <c r="BU350" s="32"/>
      <c r="BV350" s="32"/>
      <c r="BW350" s="32"/>
      <c r="BX350" s="32"/>
      <c r="BY350" s="32"/>
      <c r="BZ350" s="32"/>
      <c r="CA350" s="32"/>
      <c r="CB350" s="32"/>
      <c r="CC350" s="32"/>
      <c r="CD350" s="32"/>
      <c r="CE350" s="32"/>
      <c r="CF350" s="32"/>
      <c r="CG350" s="32"/>
      <c r="CH350" s="32"/>
      <c r="CI350" s="32"/>
      <c r="CJ350" s="32"/>
      <c r="CK350" s="32"/>
      <c r="CL350" s="32"/>
      <c r="CM350" s="32"/>
      <c r="CN350" s="32"/>
      <c r="CO350" s="32"/>
      <c r="CP350" s="32"/>
      <c r="CQ350" s="32"/>
      <c r="CR350" s="32"/>
      <c r="CS350" s="32"/>
      <c r="CT350" s="32"/>
      <c r="CU350" s="32"/>
    </row>
    <row r="351" spans="1:99" s="33" customFormat="1" ht="12" x14ac:dyDescent="0.2">
      <c r="A351" s="26">
        <f t="shared" si="5"/>
        <v>348</v>
      </c>
      <c r="B351" s="34" t="s">
        <v>393</v>
      </c>
      <c r="C351" s="34" t="s">
        <v>354</v>
      </c>
      <c r="D351" s="34" t="s">
        <v>591</v>
      </c>
      <c r="E351" s="34" t="s">
        <v>360</v>
      </c>
      <c r="F351" s="35">
        <v>10000</v>
      </c>
      <c r="G351" s="35">
        <v>10000</v>
      </c>
      <c r="H351" s="36">
        <v>287</v>
      </c>
      <c r="I351" s="36">
        <v>0</v>
      </c>
      <c r="J351" s="36">
        <v>304</v>
      </c>
      <c r="K351" s="36">
        <v>21.25</v>
      </c>
      <c r="L351" s="36">
        <v>612.25</v>
      </c>
      <c r="M351" s="36">
        <v>9387.75</v>
      </c>
      <c r="N351" s="31" t="s">
        <v>594</v>
      </c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  <c r="BN351" s="32"/>
      <c r="BO351" s="32"/>
      <c r="BP351" s="32"/>
      <c r="BQ351" s="32"/>
      <c r="BR351" s="32"/>
      <c r="BS351" s="32"/>
      <c r="BT351" s="32"/>
      <c r="BU351" s="32"/>
      <c r="BV351" s="32"/>
      <c r="BW351" s="32"/>
      <c r="BX351" s="32"/>
      <c r="BY351" s="32"/>
      <c r="BZ351" s="32"/>
      <c r="CA351" s="32"/>
      <c r="CB351" s="32"/>
      <c r="CC351" s="32"/>
      <c r="CD351" s="32"/>
      <c r="CE351" s="32"/>
      <c r="CF351" s="32"/>
      <c r="CG351" s="32"/>
      <c r="CH351" s="32"/>
      <c r="CI351" s="32"/>
      <c r="CJ351" s="32"/>
      <c r="CK351" s="32"/>
      <c r="CL351" s="32"/>
      <c r="CM351" s="32"/>
      <c r="CN351" s="32"/>
      <c r="CO351" s="32"/>
      <c r="CP351" s="32"/>
      <c r="CQ351" s="32"/>
      <c r="CR351" s="32"/>
      <c r="CS351" s="32"/>
      <c r="CT351" s="32"/>
      <c r="CU351" s="32"/>
    </row>
    <row r="352" spans="1:99" s="33" customFormat="1" ht="12" x14ac:dyDescent="0.2">
      <c r="A352" s="26">
        <f t="shared" si="5"/>
        <v>349</v>
      </c>
      <c r="B352" s="34" t="s">
        <v>394</v>
      </c>
      <c r="C352" s="34" t="s">
        <v>354</v>
      </c>
      <c r="D352" s="34" t="s">
        <v>591</v>
      </c>
      <c r="E352" s="34" t="s">
        <v>363</v>
      </c>
      <c r="F352" s="35">
        <v>15000</v>
      </c>
      <c r="G352" s="35">
        <v>15000</v>
      </c>
      <c r="H352" s="36">
        <v>430.5</v>
      </c>
      <c r="I352" s="36">
        <v>0</v>
      </c>
      <c r="J352" s="36">
        <v>456</v>
      </c>
      <c r="K352" s="36">
        <v>21.25</v>
      </c>
      <c r="L352" s="36">
        <v>907.75</v>
      </c>
      <c r="M352" s="36">
        <v>14092.25</v>
      </c>
      <c r="N352" s="31" t="s">
        <v>594</v>
      </c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  <c r="BN352" s="32"/>
      <c r="BO352" s="32"/>
      <c r="BP352" s="32"/>
      <c r="BQ352" s="32"/>
      <c r="BR352" s="32"/>
      <c r="BS352" s="32"/>
      <c r="BT352" s="32"/>
      <c r="BU352" s="32"/>
      <c r="BV352" s="32"/>
      <c r="BW352" s="32"/>
      <c r="BX352" s="32"/>
      <c r="BY352" s="32"/>
      <c r="BZ352" s="32"/>
      <c r="CA352" s="32"/>
      <c r="CB352" s="32"/>
      <c r="CC352" s="32"/>
      <c r="CD352" s="32"/>
      <c r="CE352" s="32"/>
      <c r="CF352" s="32"/>
      <c r="CG352" s="32"/>
      <c r="CH352" s="32"/>
      <c r="CI352" s="32"/>
      <c r="CJ352" s="32"/>
      <c r="CK352" s="32"/>
      <c r="CL352" s="32"/>
      <c r="CM352" s="32"/>
      <c r="CN352" s="32"/>
      <c r="CO352" s="32"/>
      <c r="CP352" s="32"/>
      <c r="CQ352" s="32"/>
      <c r="CR352" s="32"/>
      <c r="CS352" s="32"/>
      <c r="CT352" s="32"/>
      <c r="CU352" s="32"/>
    </row>
    <row r="353" spans="1:99" s="33" customFormat="1" ht="12" x14ac:dyDescent="0.2">
      <c r="A353" s="26">
        <f t="shared" si="5"/>
        <v>350</v>
      </c>
      <c r="B353" s="34" t="s">
        <v>395</v>
      </c>
      <c r="C353" s="34" t="s">
        <v>354</v>
      </c>
      <c r="D353" s="34" t="s">
        <v>591</v>
      </c>
      <c r="E353" s="34" t="s">
        <v>356</v>
      </c>
      <c r="F353" s="35">
        <v>11000</v>
      </c>
      <c r="G353" s="35">
        <v>11000</v>
      </c>
      <c r="H353" s="36">
        <v>315.7</v>
      </c>
      <c r="I353" s="36">
        <v>0</v>
      </c>
      <c r="J353" s="36">
        <v>334.4</v>
      </c>
      <c r="K353" s="36">
        <v>21.25</v>
      </c>
      <c r="L353" s="36">
        <v>671.35</v>
      </c>
      <c r="M353" s="36">
        <v>10328.65</v>
      </c>
      <c r="N353" s="31" t="s">
        <v>594</v>
      </c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2"/>
      <c r="BM353" s="32"/>
      <c r="BN353" s="32"/>
      <c r="BO353" s="32"/>
      <c r="BP353" s="32"/>
      <c r="BQ353" s="32"/>
      <c r="BR353" s="32"/>
      <c r="BS353" s="32"/>
      <c r="BT353" s="32"/>
      <c r="BU353" s="32"/>
      <c r="BV353" s="32"/>
      <c r="BW353" s="32"/>
      <c r="BX353" s="32"/>
      <c r="BY353" s="32"/>
      <c r="BZ353" s="32"/>
      <c r="CA353" s="32"/>
      <c r="CB353" s="32"/>
      <c r="CC353" s="32"/>
      <c r="CD353" s="32"/>
      <c r="CE353" s="32"/>
      <c r="CF353" s="32"/>
      <c r="CG353" s="32"/>
      <c r="CH353" s="32"/>
      <c r="CI353" s="32"/>
      <c r="CJ353" s="32"/>
      <c r="CK353" s="32"/>
      <c r="CL353" s="32"/>
      <c r="CM353" s="32"/>
      <c r="CN353" s="32"/>
      <c r="CO353" s="32"/>
      <c r="CP353" s="32"/>
      <c r="CQ353" s="32"/>
      <c r="CR353" s="32"/>
      <c r="CS353" s="32"/>
      <c r="CT353" s="32"/>
      <c r="CU353" s="32"/>
    </row>
    <row r="354" spans="1:99" s="33" customFormat="1" ht="12" x14ac:dyDescent="0.2">
      <c r="A354" s="26">
        <f t="shared" si="5"/>
        <v>351</v>
      </c>
      <c r="B354" s="34" t="s">
        <v>396</v>
      </c>
      <c r="C354" s="34" t="s">
        <v>354</v>
      </c>
      <c r="D354" s="34" t="s">
        <v>591</v>
      </c>
      <c r="E354" s="34" t="s">
        <v>356</v>
      </c>
      <c r="F354" s="35">
        <v>15000</v>
      </c>
      <c r="G354" s="35">
        <v>15000</v>
      </c>
      <c r="H354" s="36">
        <v>430.5</v>
      </c>
      <c r="I354" s="36">
        <v>0</v>
      </c>
      <c r="J354" s="36">
        <v>456</v>
      </c>
      <c r="K354" s="36">
        <v>21.25</v>
      </c>
      <c r="L354" s="36">
        <v>907.75</v>
      </c>
      <c r="M354" s="36">
        <v>14092.25</v>
      </c>
      <c r="N354" s="31" t="s">
        <v>594</v>
      </c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  <c r="BN354" s="32"/>
      <c r="BO354" s="32"/>
      <c r="BP354" s="32"/>
      <c r="BQ354" s="32"/>
      <c r="BR354" s="32"/>
      <c r="BS354" s="32"/>
      <c r="BT354" s="32"/>
      <c r="BU354" s="32"/>
      <c r="BV354" s="32"/>
      <c r="BW354" s="32"/>
      <c r="BX354" s="32"/>
      <c r="BY354" s="32"/>
      <c r="BZ354" s="32"/>
      <c r="CA354" s="32"/>
      <c r="CB354" s="32"/>
      <c r="CC354" s="32"/>
      <c r="CD354" s="32"/>
      <c r="CE354" s="32"/>
      <c r="CF354" s="32"/>
      <c r="CG354" s="32"/>
      <c r="CH354" s="32"/>
      <c r="CI354" s="32"/>
      <c r="CJ354" s="32"/>
      <c r="CK354" s="32"/>
      <c r="CL354" s="32"/>
      <c r="CM354" s="32"/>
      <c r="CN354" s="32"/>
      <c r="CO354" s="32"/>
      <c r="CP354" s="32"/>
      <c r="CQ354" s="32"/>
      <c r="CR354" s="32"/>
      <c r="CS354" s="32"/>
      <c r="CT354" s="32"/>
      <c r="CU354" s="32"/>
    </row>
    <row r="355" spans="1:99" s="33" customFormat="1" ht="12" x14ac:dyDescent="0.2">
      <c r="A355" s="26">
        <f t="shared" si="5"/>
        <v>352</v>
      </c>
      <c r="B355" s="34" t="s">
        <v>397</v>
      </c>
      <c r="C355" s="34" t="s">
        <v>354</v>
      </c>
      <c r="D355" s="34" t="s">
        <v>591</v>
      </c>
      <c r="E355" s="34" t="s">
        <v>356</v>
      </c>
      <c r="F355" s="35">
        <v>10000</v>
      </c>
      <c r="G355" s="35">
        <v>10000</v>
      </c>
      <c r="H355" s="36">
        <v>287</v>
      </c>
      <c r="I355" s="36">
        <v>0</v>
      </c>
      <c r="J355" s="36">
        <v>304</v>
      </c>
      <c r="K355" s="36">
        <v>17.77</v>
      </c>
      <c r="L355" s="36">
        <v>608.77</v>
      </c>
      <c r="M355" s="36">
        <v>9391.23</v>
      </c>
      <c r="N355" s="31" t="s">
        <v>594</v>
      </c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  <c r="BD355" s="32"/>
      <c r="BE355" s="32"/>
      <c r="BF355" s="32"/>
      <c r="BG355" s="32"/>
      <c r="BH355" s="32"/>
      <c r="BI355" s="32"/>
      <c r="BJ355" s="32"/>
      <c r="BK355" s="32"/>
      <c r="BL355" s="32"/>
      <c r="BM355" s="32"/>
      <c r="BN355" s="32"/>
      <c r="BO355" s="32"/>
      <c r="BP355" s="32"/>
      <c r="BQ355" s="32"/>
      <c r="BR355" s="32"/>
      <c r="BS355" s="32"/>
      <c r="BT355" s="32"/>
      <c r="BU355" s="32"/>
      <c r="BV355" s="32"/>
      <c r="BW355" s="32"/>
      <c r="BX355" s="32"/>
      <c r="BY355" s="32"/>
      <c r="BZ355" s="32"/>
      <c r="CA355" s="32"/>
      <c r="CB355" s="32"/>
      <c r="CC355" s="32"/>
      <c r="CD355" s="32"/>
      <c r="CE355" s="32"/>
      <c r="CF355" s="32"/>
      <c r="CG355" s="32"/>
      <c r="CH355" s="32"/>
      <c r="CI355" s="32"/>
      <c r="CJ355" s="32"/>
      <c r="CK355" s="32"/>
      <c r="CL355" s="32"/>
      <c r="CM355" s="32"/>
      <c r="CN355" s="32"/>
      <c r="CO355" s="32"/>
      <c r="CP355" s="32"/>
      <c r="CQ355" s="32"/>
      <c r="CR355" s="32"/>
      <c r="CS355" s="32"/>
      <c r="CT355" s="32"/>
      <c r="CU355" s="32"/>
    </row>
    <row r="356" spans="1:99" s="33" customFormat="1" ht="12" x14ac:dyDescent="0.2">
      <c r="A356" s="26">
        <f t="shared" si="5"/>
        <v>353</v>
      </c>
      <c r="B356" s="34" t="s">
        <v>398</v>
      </c>
      <c r="C356" s="34" t="s">
        <v>354</v>
      </c>
      <c r="D356" s="34" t="s">
        <v>590</v>
      </c>
      <c r="E356" s="34" t="s">
        <v>376</v>
      </c>
      <c r="F356" s="35">
        <v>55000</v>
      </c>
      <c r="G356" s="35">
        <v>55000</v>
      </c>
      <c r="H356" s="36">
        <v>1578.5</v>
      </c>
      <c r="I356" s="36">
        <v>2559.6799999999998</v>
      </c>
      <c r="J356" s="36">
        <v>1672</v>
      </c>
      <c r="K356" s="36">
        <v>21.25</v>
      </c>
      <c r="L356" s="36">
        <v>5831.43</v>
      </c>
      <c r="M356" s="36">
        <v>49168.57</v>
      </c>
      <c r="N356" s="31" t="s">
        <v>594</v>
      </c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  <c r="BE356" s="32"/>
      <c r="BF356" s="32"/>
      <c r="BG356" s="32"/>
      <c r="BH356" s="32"/>
      <c r="BI356" s="32"/>
      <c r="BJ356" s="32"/>
      <c r="BK356" s="32"/>
      <c r="BL356" s="32"/>
      <c r="BM356" s="32"/>
      <c r="BN356" s="32"/>
      <c r="BO356" s="32"/>
      <c r="BP356" s="32"/>
      <c r="BQ356" s="32"/>
      <c r="BR356" s="32"/>
      <c r="BS356" s="32"/>
      <c r="BT356" s="32"/>
      <c r="BU356" s="32"/>
      <c r="BV356" s="32"/>
      <c r="BW356" s="32"/>
      <c r="BX356" s="32"/>
      <c r="BY356" s="32"/>
      <c r="BZ356" s="32"/>
      <c r="CA356" s="32"/>
      <c r="CB356" s="32"/>
      <c r="CC356" s="32"/>
      <c r="CD356" s="32"/>
      <c r="CE356" s="32"/>
      <c r="CF356" s="32"/>
      <c r="CG356" s="32"/>
      <c r="CH356" s="32"/>
      <c r="CI356" s="32"/>
      <c r="CJ356" s="32"/>
      <c r="CK356" s="32"/>
      <c r="CL356" s="32"/>
      <c r="CM356" s="32"/>
      <c r="CN356" s="32"/>
      <c r="CO356" s="32"/>
      <c r="CP356" s="32"/>
      <c r="CQ356" s="32"/>
      <c r="CR356" s="32"/>
      <c r="CS356" s="32"/>
      <c r="CT356" s="32"/>
      <c r="CU356" s="32"/>
    </row>
    <row r="357" spans="1:99" s="33" customFormat="1" ht="12" x14ac:dyDescent="0.2">
      <c r="A357" s="26">
        <f t="shared" si="5"/>
        <v>354</v>
      </c>
      <c r="B357" s="34" t="s">
        <v>399</v>
      </c>
      <c r="C357" s="34" t="s">
        <v>354</v>
      </c>
      <c r="D357" s="34" t="s">
        <v>591</v>
      </c>
      <c r="E357" s="34" t="s">
        <v>363</v>
      </c>
      <c r="F357" s="35">
        <v>10000</v>
      </c>
      <c r="G357" s="35">
        <v>10000</v>
      </c>
      <c r="H357" s="36">
        <v>287</v>
      </c>
      <c r="I357" s="36">
        <v>0</v>
      </c>
      <c r="J357" s="36">
        <v>304</v>
      </c>
      <c r="K357" s="36">
        <v>19.510000000000002</v>
      </c>
      <c r="L357" s="50">
        <v>610.51</v>
      </c>
      <c r="M357" s="36">
        <v>9389.49</v>
      </c>
      <c r="N357" s="31" t="s">
        <v>594</v>
      </c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  <c r="BD357" s="32"/>
      <c r="BE357" s="32"/>
      <c r="BF357" s="32"/>
      <c r="BG357" s="32"/>
      <c r="BH357" s="32"/>
      <c r="BI357" s="32"/>
      <c r="BJ357" s="32"/>
      <c r="BK357" s="32"/>
      <c r="BL357" s="32"/>
      <c r="BM357" s="32"/>
      <c r="BN357" s="32"/>
      <c r="BO357" s="32"/>
      <c r="BP357" s="32"/>
      <c r="BQ357" s="32"/>
      <c r="BR357" s="32"/>
      <c r="BS357" s="32"/>
      <c r="BT357" s="32"/>
      <c r="BU357" s="32"/>
      <c r="BV357" s="32"/>
      <c r="BW357" s="32"/>
      <c r="BX357" s="32"/>
      <c r="BY357" s="32"/>
      <c r="BZ357" s="32"/>
      <c r="CA357" s="32"/>
      <c r="CB357" s="32"/>
      <c r="CC357" s="32"/>
      <c r="CD357" s="32"/>
      <c r="CE357" s="32"/>
      <c r="CF357" s="32"/>
      <c r="CG357" s="32"/>
      <c r="CH357" s="32"/>
      <c r="CI357" s="32"/>
      <c r="CJ357" s="32"/>
      <c r="CK357" s="32"/>
      <c r="CL357" s="32"/>
      <c r="CM357" s="32"/>
      <c r="CN357" s="32"/>
      <c r="CO357" s="32"/>
      <c r="CP357" s="32"/>
      <c r="CQ357" s="32"/>
      <c r="CR357" s="32"/>
      <c r="CS357" s="32"/>
      <c r="CT357" s="32"/>
      <c r="CU357" s="32"/>
    </row>
    <row r="358" spans="1:99" s="33" customFormat="1" ht="12" x14ac:dyDescent="0.2">
      <c r="A358" s="26">
        <f t="shared" si="5"/>
        <v>355</v>
      </c>
      <c r="B358" s="34" t="s">
        <v>400</v>
      </c>
      <c r="C358" s="34" t="s">
        <v>354</v>
      </c>
      <c r="D358" s="34" t="s">
        <v>591</v>
      </c>
      <c r="E358" s="34" t="s">
        <v>374</v>
      </c>
      <c r="F358" s="35">
        <v>13100</v>
      </c>
      <c r="G358" s="35">
        <v>13100</v>
      </c>
      <c r="H358" s="36">
        <v>375.97</v>
      </c>
      <c r="I358" s="36">
        <v>0</v>
      </c>
      <c r="J358" s="36">
        <v>398.24</v>
      </c>
      <c r="K358" s="36">
        <v>21.25</v>
      </c>
      <c r="L358" s="36">
        <v>795.46</v>
      </c>
      <c r="M358" s="36">
        <v>12304.54</v>
      </c>
      <c r="N358" s="31" t="s">
        <v>594</v>
      </c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  <c r="BE358" s="32"/>
      <c r="BF358" s="32"/>
      <c r="BG358" s="32"/>
      <c r="BH358" s="32"/>
      <c r="BI358" s="32"/>
      <c r="BJ358" s="32"/>
      <c r="BK358" s="32"/>
      <c r="BL358" s="32"/>
      <c r="BM358" s="32"/>
      <c r="BN358" s="32"/>
      <c r="BO358" s="32"/>
      <c r="BP358" s="32"/>
      <c r="BQ358" s="32"/>
      <c r="BR358" s="32"/>
      <c r="BS358" s="32"/>
      <c r="BT358" s="32"/>
      <c r="BU358" s="32"/>
      <c r="BV358" s="32"/>
      <c r="BW358" s="32"/>
      <c r="BX358" s="32"/>
      <c r="BY358" s="32"/>
      <c r="BZ358" s="32"/>
      <c r="CA358" s="32"/>
      <c r="CB358" s="32"/>
      <c r="CC358" s="32"/>
      <c r="CD358" s="32"/>
      <c r="CE358" s="32"/>
      <c r="CF358" s="32"/>
      <c r="CG358" s="32"/>
      <c r="CH358" s="32"/>
      <c r="CI358" s="32"/>
      <c r="CJ358" s="32"/>
      <c r="CK358" s="32"/>
      <c r="CL358" s="32"/>
      <c r="CM358" s="32"/>
      <c r="CN358" s="32"/>
      <c r="CO358" s="32"/>
      <c r="CP358" s="32"/>
      <c r="CQ358" s="32"/>
      <c r="CR358" s="32"/>
      <c r="CS358" s="32"/>
      <c r="CT358" s="32"/>
      <c r="CU358" s="32"/>
    </row>
    <row r="359" spans="1:99" s="33" customFormat="1" ht="12" x14ac:dyDescent="0.2">
      <c r="A359" s="26">
        <f t="shared" si="5"/>
        <v>356</v>
      </c>
      <c r="B359" s="34" t="s">
        <v>401</v>
      </c>
      <c r="C359" s="34" t="s">
        <v>354</v>
      </c>
      <c r="D359" s="34" t="s">
        <v>591</v>
      </c>
      <c r="E359" s="34" t="s">
        <v>360</v>
      </c>
      <c r="F359" s="35">
        <v>11000</v>
      </c>
      <c r="G359" s="35">
        <v>11000</v>
      </c>
      <c r="H359" s="36">
        <v>315.7</v>
      </c>
      <c r="I359" s="36">
        <v>0</v>
      </c>
      <c r="J359" s="36">
        <v>334.4</v>
      </c>
      <c r="K359" s="36">
        <v>1291.58</v>
      </c>
      <c r="L359" s="36">
        <v>1941.68</v>
      </c>
      <c r="M359" s="36">
        <v>9058.32</v>
      </c>
      <c r="N359" s="31" t="s">
        <v>594</v>
      </c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32"/>
      <c r="BR359" s="32"/>
      <c r="BS359" s="32"/>
      <c r="BT359" s="32"/>
      <c r="BU359" s="32"/>
      <c r="BV359" s="32"/>
      <c r="BW359" s="32"/>
      <c r="BX359" s="32"/>
      <c r="BY359" s="32"/>
      <c r="BZ359" s="32"/>
      <c r="CA359" s="32"/>
      <c r="CB359" s="32"/>
      <c r="CC359" s="32"/>
      <c r="CD359" s="32"/>
      <c r="CE359" s="32"/>
      <c r="CF359" s="32"/>
      <c r="CG359" s="32"/>
      <c r="CH359" s="32"/>
      <c r="CI359" s="32"/>
      <c r="CJ359" s="32"/>
      <c r="CK359" s="32"/>
      <c r="CL359" s="32"/>
      <c r="CM359" s="32"/>
      <c r="CN359" s="32"/>
      <c r="CO359" s="32"/>
      <c r="CP359" s="32"/>
      <c r="CQ359" s="32"/>
      <c r="CR359" s="32"/>
      <c r="CS359" s="32"/>
      <c r="CT359" s="32"/>
      <c r="CU359" s="32"/>
    </row>
    <row r="360" spans="1:99" s="33" customFormat="1" ht="12" x14ac:dyDescent="0.2">
      <c r="A360" s="26">
        <f t="shared" si="5"/>
        <v>357</v>
      </c>
      <c r="B360" s="34" t="s">
        <v>402</v>
      </c>
      <c r="C360" s="34" t="s">
        <v>354</v>
      </c>
      <c r="D360" s="34" t="s">
        <v>591</v>
      </c>
      <c r="E360" s="34" t="s">
        <v>360</v>
      </c>
      <c r="F360" s="35">
        <v>10000</v>
      </c>
      <c r="G360" s="35">
        <v>10000</v>
      </c>
      <c r="H360" s="36">
        <v>287</v>
      </c>
      <c r="I360" s="36">
        <v>0</v>
      </c>
      <c r="J360" s="36">
        <v>304</v>
      </c>
      <c r="K360" s="36">
        <v>1017.77</v>
      </c>
      <c r="L360" s="36">
        <f>+K360+J360+H360</f>
        <v>1608.77</v>
      </c>
      <c r="M360" s="36">
        <f>+F360-L360</f>
        <v>8391.23</v>
      </c>
      <c r="N360" s="31" t="s">
        <v>594</v>
      </c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32"/>
      <c r="BR360" s="32"/>
      <c r="BS360" s="32"/>
      <c r="BT360" s="32"/>
      <c r="BU360" s="32"/>
      <c r="BV360" s="32"/>
      <c r="BW360" s="32"/>
      <c r="BX360" s="32"/>
      <c r="BY360" s="32"/>
      <c r="BZ360" s="32"/>
      <c r="CA360" s="32"/>
      <c r="CB360" s="32"/>
      <c r="CC360" s="32"/>
      <c r="CD360" s="32"/>
      <c r="CE360" s="32"/>
      <c r="CF360" s="32"/>
      <c r="CG360" s="32"/>
      <c r="CH360" s="32"/>
      <c r="CI360" s="32"/>
      <c r="CJ360" s="32"/>
      <c r="CK360" s="32"/>
      <c r="CL360" s="32"/>
      <c r="CM360" s="32"/>
      <c r="CN360" s="32"/>
      <c r="CO360" s="32"/>
      <c r="CP360" s="32"/>
      <c r="CQ360" s="32"/>
      <c r="CR360" s="32"/>
      <c r="CS360" s="32"/>
      <c r="CT360" s="32"/>
      <c r="CU360" s="32"/>
    </row>
    <row r="361" spans="1:99" s="33" customFormat="1" ht="12" x14ac:dyDescent="0.2">
      <c r="A361" s="26">
        <f t="shared" si="5"/>
        <v>358</v>
      </c>
      <c r="B361" s="34" t="s">
        <v>403</v>
      </c>
      <c r="C361" s="34" t="s">
        <v>354</v>
      </c>
      <c r="D361" s="34" t="s">
        <v>591</v>
      </c>
      <c r="E361" s="34" t="s">
        <v>360</v>
      </c>
      <c r="F361" s="35">
        <v>10000</v>
      </c>
      <c r="G361" s="35">
        <v>10000</v>
      </c>
      <c r="H361" s="36">
        <v>287</v>
      </c>
      <c r="I361" s="36">
        <v>0</v>
      </c>
      <c r="J361" s="36">
        <v>304</v>
      </c>
      <c r="K361" s="36">
        <v>3457.3</v>
      </c>
      <c r="L361" s="36">
        <f>+K361+J361+H361</f>
        <v>4048.3</v>
      </c>
      <c r="M361" s="36">
        <f>+G361-L361</f>
        <v>5951.7</v>
      </c>
      <c r="N361" s="31" t="s">
        <v>594</v>
      </c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32"/>
      <c r="BR361" s="32"/>
      <c r="BS361" s="32"/>
      <c r="BT361" s="32"/>
      <c r="BU361" s="32"/>
      <c r="BV361" s="32"/>
      <c r="BW361" s="32"/>
      <c r="BX361" s="32"/>
      <c r="BY361" s="32"/>
      <c r="BZ361" s="32"/>
      <c r="CA361" s="32"/>
      <c r="CB361" s="32"/>
      <c r="CC361" s="32"/>
      <c r="CD361" s="32"/>
      <c r="CE361" s="32"/>
      <c r="CF361" s="32"/>
      <c r="CG361" s="32"/>
      <c r="CH361" s="32"/>
      <c r="CI361" s="32"/>
      <c r="CJ361" s="32"/>
      <c r="CK361" s="32"/>
      <c r="CL361" s="32"/>
      <c r="CM361" s="32"/>
      <c r="CN361" s="32"/>
      <c r="CO361" s="32"/>
      <c r="CP361" s="32"/>
      <c r="CQ361" s="32"/>
      <c r="CR361" s="32"/>
      <c r="CS361" s="32"/>
      <c r="CT361" s="32"/>
      <c r="CU361" s="32"/>
    </row>
    <row r="362" spans="1:99" s="33" customFormat="1" ht="12" x14ac:dyDescent="0.2">
      <c r="A362" s="26">
        <f t="shared" si="5"/>
        <v>359</v>
      </c>
      <c r="B362" s="34" t="s">
        <v>404</v>
      </c>
      <c r="C362" s="34" t="s">
        <v>354</v>
      </c>
      <c r="D362" s="34" t="s">
        <v>591</v>
      </c>
      <c r="E362" s="34" t="s">
        <v>363</v>
      </c>
      <c r="F362" s="35">
        <v>15000</v>
      </c>
      <c r="G362" s="35">
        <v>15000</v>
      </c>
      <c r="H362" s="36">
        <v>430.5</v>
      </c>
      <c r="I362" s="36">
        <v>0</v>
      </c>
      <c r="J362" s="36">
        <v>456</v>
      </c>
      <c r="K362" s="36">
        <v>1021.25</v>
      </c>
      <c r="L362" s="36">
        <v>1907.75</v>
      </c>
      <c r="M362" s="36">
        <f>+F362-L362</f>
        <v>13092.25</v>
      </c>
      <c r="N362" s="31" t="s">
        <v>594</v>
      </c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32"/>
      <c r="BR362" s="32"/>
      <c r="BS362" s="32"/>
      <c r="BT362" s="32"/>
      <c r="BU362" s="32"/>
      <c r="BV362" s="32"/>
      <c r="BW362" s="32"/>
      <c r="BX362" s="32"/>
      <c r="BY362" s="32"/>
      <c r="BZ362" s="32"/>
      <c r="CA362" s="32"/>
      <c r="CB362" s="32"/>
      <c r="CC362" s="32"/>
      <c r="CD362" s="32"/>
      <c r="CE362" s="32"/>
      <c r="CF362" s="32"/>
      <c r="CG362" s="32"/>
      <c r="CH362" s="32"/>
      <c r="CI362" s="32"/>
      <c r="CJ362" s="32"/>
      <c r="CK362" s="32"/>
      <c r="CL362" s="32"/>
      <c r="CM362" s="32"/>
      <c r="CN362" s="32"/>
      <c r="CO362" s="32"/>
      <c r="CP362" s="32"/>
      <c r="CQ362" s="32"/>
      <c r="CR362" s="32"/>
      <c r="CS362" s="32"/>
      <c r="CT362" s="32"/>
      <c r="CU362" s="32"/>
    </row>
    <row r="363" spans="1:99" s="33" customFormat="1" ht="12" x14ac:dyDescent="0.2">
      <c r="A363" s="26">
        <f t="shared" si="5"/>
        <v>360</v>
      </c>
      <c r="B363" s="34" t="s">
        <v>405</v>
      </c>
      <c r="C363" s="34" t="s">
        <v>354</v>
      </c>
      <c r="D363" s="34" t="s">
        <v>591</v>
      </c>
      <c r="E363" s="34" t="s">
        <v>374</v>
      </c>
      <c r="F363" s="35">
        <v>13100</v>
      </c>
      <c r="G363" s="35">
        <v>13100</v>
      </c>
      <c r="H363" s="36">
        <v>375.97</v>
      </c>
      <c r="I363" s="36">
        <v>0</v>
      </c>
      <c r="J363" s="36">
        <v>398.24</v>
      </c>
      <c r="K363" s="36">
        <v>17.77</v>
      </c>
      <c r="L363" s="36">
        <v>791.98</v>
      </c>
      <c r="M363" s="36">
        <v>12308.02</v>
      </c>
      <c r="N363" s="31" t="s">
        <v>594</v>
      </c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  <c r="BO363" s="32"/>
      <c r="BP363" s="32"/>
      <c r="BQ363" s="32"/>
      <c r="BR363" s="32"/>
      <c r="BS363" s="32"/>
      <c r="BT363" s="32"/>
      <c r="BU363" s="32"/>
      <c r="BV363" s="32"/>
      <c r="BW363" s="32"/>
      <c r="BX363" s="32"/>
      <c r="BY363" s="32"/>
      <c r="BZ363" s="32"/>
      <c r="CA363" s="32"/>
      <c r="CB363" s="32"/>
      <c r="CC363" s="32"/>
      <c r="CD363" s="32"/>
      <c r="CE363" s="32"/>
      <c r="CF363" s="32"/>
      <c r="CG363" s="32"/>
      <c r="CH363" s="32"/>
      <c r="CI363" s="32"/>
      <c r="CJ363" s="32"/>
      <c r="CK363" s="32"/>
      <c r="CL363" s="32"/>
      <c r="CM363" s="32"/>
      <c r="CN363" s="32"/>
      <c r="CO363" s="32"/>
      <c r="CP363" s="32"/>
      <c r="CQ363" s="32"/>
      <c r="CR363" s="32"/>
      <c r="CS363" s="32"/>
      <c r="CT363" s="32"/>
      <c r="CU363" s="32"/>
    </row>
    <row r="364" spans="1:99" s="33" customFormat="1" ht="12" x14ac:dyDescent="0.2">
      <c r="A364" s="26">
        <f t="shared" si="5"/>
        <v>361</v>
      </c>
      <c r="B364" s="34" t="s">
        <v>406</v>
      </c>
      <c r="C364" s="34" t="s">
        <v>354</v>
      </c>
      <c r="D364" s="34" t="s">
        <v>591</v>
      </c>
      <c r="E364" s="34" t="s">
        <v>360</v>
      </c>
      <c r="F364" s="35">
        <v>17000</v>
      </c>
      <c r="G364" s="35">
        <v>17000</v>
      </c>
      <c r="H364" s="36">
        <v>487.9</v>
      </c>
      <c r="I364" s="36">
        <v>0</v>
      </c>
      <c r="J364" s="36">
        <v>516.79999999999995</v>
      </c>
      <c r="K364" s="36">
        <v>6616.33</v>
      </c>
      <c r="L364" s="36">
        <v>7621.03</v>
      </c>
      <c r="M364" s="36">
        <v>9378.9699999999993</v>
      </c>
      <c r="N364" s="31" t="s">
        <v>594</v>
      </c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2"/>
      <c r="BM364" s="32"/>
      <c r="BN364" s="32"/>
      <c r="BO364" s="32"/>
      <c r="BP364" s="32"/>
      <c r="BQ364" s="32"/>
      <c r="BR364" s="32"/>
      <c r="BS364" s="32"/>
      <c r="BT364" s="32"/>
      <c r="BU364" s="32"/>
      <c r="BV364" s="32"/>
      <c r="BW364" s="32"/>
      <c r="BX364" s="32"/>
      <c r="BY364" s="32"/>
      <c r="BZ364" s="32"/>
      <c r="CA364" s="32"/>
      <c r="CB364" s="32"/>
      <c r="CC364" s="32"/>
      <c r="CD364" s="32"/>
      <c r="CE364" s="32"/>
      <c r="CF364" s="32"/>
      <c r="CG364" s="32"/>
      <c r="CH364" s="32"/>
      <c r="CI364" s="32"/>
      <c r="CJ364" s="32"/>
      <c r="CK364" s="32"/>
      <c r="CL364" s="32"/>
      <c r="CM364" s="32"/>
      <c r="CN364" s="32"/>
      <c r="CO364" s="32"/>
      <c r="CP364" s="32"/>
      <c r="CQ364" s="32"/>
      <c r="CR364" s="32"/>
      <c r="CS364" s="32"/>
      <c r="CT364" s="32"/>
      <c r="CU364" s="32"/>
    </row>
    <row r="365" spans="1:99" s="33" customFormat="1" ht="12" x14ac:dyDescent="0.2">
      <c r="A365" s="26">
        <f t="shared" si="5"/>
        <v>362</v>
      </c>
      <c r="B365" s="34" t="s">
        <v>407</v>
      </c>
      <c r="C365" s="34" t="s">
        <v>354</v>
      </c>
      <c r="D365" s="34" t="s">
        <v>590</v>
      </c>
      <c r="E365" s="34" t="s">
        <v>376</v>
      </c>
      <c r="F365" s="35">
        <v>55000</v>
      </c>
      <c r="G365" s="35">
        <v>55000</v>
      </c>
      <c r="H365" s="36">
        <v>1578.5</v>
      </c>
      <c r="I365" s="36">
        <v>2559.6799999999998</v>
      </c>
      <c r="J365" s="36">
        <v>1672</v>
      </c>
      <c r="K365" s="36">
        <v>7205.01</v>
      </c>
      <c r="L365" s="36">
        <v>13015.19</v>
      </c>
      <c r="M365" s="36">
        <v>41984.81</v>
      </c>
      <c r="N365" s="31" t="s">
        <v>594</v>
      </c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2"/>
      <c r="BF365" s="32"/>
      <c r="BG365" s="32"/>
      <c r="BH365" s="32"/>
      <c r="BI365" s="32"/>
      <c r="BJ365" s="32"/>
      <c r="BK365" s="32"/>
      <c r="BL365" s="32"/>
      <c r="BM365" s="32"/>
      <c r="BN365" s="32"/>
      <c r="BO365" s="32"/>
      <c r="BP365" s="32"/>
      <c r="BQ365" s="32"/>
      <c r="BR365" s="32"/>
      <c r="BS365" s="32"/>
      <c r="BT365" s="32"/>
      <c r="BU365" s="32"/>
      <c r="BV365" s="32"/>
      <c r="BW365" s="32"/>
      <c r="BX365" s="32"/>
      <c r="BY365" s="32"/>
      <c r="BZ365" s="32"/>
      <c r="CA365" s="32"/>
      <c r="CB365" s="32"/>
      <c r="CC365" s="32"/>
      <c r="CD365" s="32"/>
      <c r="CE365" s="32"/>
      <c r="CF365" s="32"/>
      <c r="CG365" s="32"/>
      <c r="CH365" s="32"/>
      <c r="CI365" s="32"/>
      <c r="CJ365" s="32"/>
      <c r="CK365" s="32"/>
      <c r="CL365" s="32"/>
      <c r="CM365" s="32"/>
      <c r="CN365" s="32"/>
      <c r="CO365" s="32"/>
      <c r="CP365" s="32"/>
      <c r="CQ365" s="32"/>
      <c r="CR365" s="32"/>
      <c r="CS365" s="32"/>
      <c r="CT365" s="32"/>
      <c r="CU365" s="32"/>
    </row>
    <row r="366" spans="1:99" s="33" customFormat="1" ht="12" x14ac:dyDescent="0.2">
      <c r="A366" s="26">
        <f t="shared" si="5"/>
        <v>363</v>
      </c>
      <c r="B366" s="34" t="s">
        <v>408</v>
      </c>
      <c r="C366" s="34" t="s">
        <v>354</v>
      </c>
      <c r="D366" s="34" t="s">
        <v>591</v>
      </c>
      <c r="E366" s="34" t="s">
        <v>356</v>
      </c>
      <c r="F366" s="35">
        <v>10000</v>
      </c>
      <c r="G366" s="35">
        <v>10000</v>
      </c>
      <c r="H366" s="36">
        <v>287</v>
      </c>
      <c r="I366" s="36">
        <v>0</v>
      </c>
      <c r="J366" s="36">
        <v>304</v>
      </c>
      <c r="K366" s="36">
        <v>21.25</v>
      </c>
      <c r="L366" s="36">
        <v>612.25</v>
      </c>
      <c r="M366" s="36">
        <v>9387.75</v>
      </c>
      <c r="N366" s="31" t="s">
        <v>594</v>
      </c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2"/>
      <c r="BG366" s="32"/>
      <c r="BH366" s="32"/>
      <c r="BI366" s="32"/>
      <c r="BJ366" s="32"/>
      <c r="BK366" s="32"/>
      <c r="BL366" s="32"/>
      <c r="BM366" s="32"/>
      <c r="BN366" s="32"/>
      <c r="BO366" s="32"/>
      <c r="BP366" s="32"/>
      <c r="BQ366" s="32"/>
      <c r="BR366" s="32"/>
      <c r="BS366" s="32"/>
      <c r="BT366" s="32"/>
      <c r="BU366" s="32"/>
      <c r="BV366" s="32"/>
      <c r="BW366" s="32"/>
      <c r="BX366" s="32"/>
      <c r="BY366" s="32"/>
      <c r="BZ366" s="32"/>
      <c r="CA366" s="32"/>
      <c r="CB366" s="32"/>
      <c r="CC366" s="32"/>
      <c r="CD366" s="32"/>
      <c r="CE366" s="32"/>
      <c r="CF366" s="32"/>
      <c r="CG366" s="32"/>
      <c r="CH366" s="32"/>
      <c r="CI366" s="32"/>
      <c r="CJ366" s="32"/>
      <c r="CK366" s="32"/>
      <c r="CL366" s="32"/>
      <c r="CM366" s="32"/>
      <c r="CN366" s="32"/>
      <c r="CO366" s="32"/>
      <c r="CP366" s="32"/>
      <c r="CQ366" s="32"/>
      <c r="CR366" s="32"/>
      <c r="CS366" s="32"/>
      <c r="CT366" s="32"/>
      <c r="CU366" s="32"/>
    </row>
    <row r="367" spans="1:99" s="33" customFormat="1" ht="12" x14ac:dyDescent="0.2">
      <c r="A367" s="26">
        <f t="shared" si="5"/>
        <v>364</v>
      </c>
      <c r="B367" s="34" t="s">
        <v>409</v>
      </c>
      <c r="C367" s="34" t="s">
        <v>354</v>
      </c>
      <c r="D367" s="34" t="s">
        <v>588</v>
      </c>
      <c r="E367" s="34" t="s">
        <v>410</v>
      </c>
      <c r="F367" s="35">
        <v>18000</v>
      </c>
      <c r="G367" s="35">
        <v>18000</v>
      </c>
      <c r="H367" s="36">
        <v>516.6</v>
      </c>
      <c r="I367" s="36">
        <v>0</v>
      </c>
      <c r="J367" s="36">
        <v>547.20000000000005</v>
      </c>
      <c r="K367" s="36">
        <v>342.38</v>
      </c>
      <c r="L367" s="36">
        <v>1406.18</v>
      </c>
      <c r="M367" s="36">
        <v>16593.82</v>
      </c>
      <c r="N367" s="31" t="s">
        <v>594</v>
      </c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2"/>
      <c r="BM367" s="32"/>
      <c r="BN367" s="32"/>
      <c r="BO367" s="32"/>
      <c r="BP367" s="32"/>
      <c r="BQ367" s="32"/>
      <c r="BR367" s="32"/>
      <c r="BS367" s="32"/>
      <c r="BT367" s="32"/>
      <c r="BU367" s="32"/>
      <c r="BV367" s="32"/>
      <c r="BW367" s="32"/>
      <c r="BX367" s="32"/>
      <c r="BY367" s="32"/>
      <c r="BZ367" s="32"/>
      <c r="CA367" s="32"/>
      <c r="CB367" s="32"/>
      <c r="CC367" s="32"/>
      <c r="CD367" s="32"/>
      <c r="CE367" s="32"/>
      <c r="CF367" s="32"/>
      <c r="CG367" s="32"/>
      <c r="CH367" s="32"/>
      <c r="CI367" s="32"/>
      <c r="CJ367" s="32"/>
      <c r="CK367" s="32"/>
      <c r="CL367" s="32"/>
      <c r="CM367" s="32"/>
      <c r="CN367" s="32"/>
      <c r="CO367" s="32"/>
      <c r="CP367" s="32"/>
      <c r="CQ367" s="32"/>
      <c r="CR367" s="32"/>
      <c r="CS367" s="32"/>
      <c r="CT367" s="32"/>
      <c r="CU367" s="32"/>
    </row>
    <row r="368" spans="1:99" s="33" customFormat="1" ht="12" x14ac:dyDescent="0.2">
      <c r="A368" s="26">
        <f t="shared" si="5"/>
        <v>365</v>
      </c>
      <c r="B368" s="34" t="s">
        <v>411</v>
      </c>
      <c r="C368" s="34" t="s">
        <v>354</v>
      </c>
      <c r="D368" s="34" t="s">
        <v>591</v>
      </c>
      <c r="E368" s="34" t="s">
        <v>356</v>
      </c>
      <c r="F368" s="35">
        <v>10000</v>
      </c>
      <c r="G368" s="35">
        <v>10000</v>
      </c>
      <c r="H368" s="36">
        <v>287</v>
      </c>
      <c r="I368" s="36">
        <v>0</v>
      </c>
      <c r="J368" s="36">
        <v>304</v>
      </c>
      <c r="K368" s="36">
        <v>4536.99</v>
      </c>
      <c r="L368" s="36">
        <v>5127.99</v>
      </c>
      <c r="M368" s="36">
        <v>4872.01</v>
      </c>
      <c r="N368" s="31" t="s">
        <v>594</v>
      </c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  <c r="BO368" s="32"/>
      <c r="BP368" s="32"/>
      <c r="BQ368" s="32"/>
      <c r="BR368" s="32"/>
      <c r="BS368" s="32"/>
      <c r="BT368" s="32"/>
      <c r="BU368" s="32"/>
      <c r="BV368" s="32"/>
      <c r="BW368" s="32"/>
      <c r="BX368" s="32"/>
      <c r="BY368" s="32"/>
      <c r="BZ368" s="32"/>
      <c r="CA368" s="32"/>
      <c r="CB368" s="32"/>
      <c r="CC368" s="32"/>
      <c r="CD368" s="32"/>
      <c r="CE368" s="32"/>
      <c r="CF368" s="32"/>
      <c r="CG368" s="32"/>
      <c r="CH368" s="32"/>
      <c r="CI368" s="32"/>
      <c r="CJ368" s="32"/>
      <c r="CK368" s="32"/>
      <c r="CL368" s="32"/>
      <c r="CM368" s="32"/>
      <c r="CN368" s="32"/>
      <c r="CO368" s="32"/>
      <c r="CP368" s="32"/>
      <c r="CQ368" s="32"/>
      <c r="CR368" s="32"/>
      <c r="CS368" s="32"/>
      <c r="CT368" s="32"/>
      <c r="CU368" s="32"/>
    </row>
    <row r="369" spans="1:99" s="33" customFormat="1" ht="12" x14ac:dyDescent="0.2">
      <c r="A369" s="26">
        <f t="shared" si="5"/>
        <v>366</v>
      </c>
      <c r="B369" s="34" t="s">
        <v>412</v>
      </c>
      <c r="C369" s="34" t="s">
        <v>354</v>
      </c>
      <c r="D369" s="34" t="s">
        <v>591</v>
      </c>
      <c r="E369" s="34" t="s">
        <v>413</v>
      </c>
      <c r="F369" s="35">
        <v>11132</v>
      </c>
      <c r="G369" s="35">
        <v>11132</v>
      </c>
      <c r="H369" s="36">
        <v>319.49</v>
      </c>
      <c r="I369" s="36">
        <v>0</v>
      </c>
      <c r="J369" s="36">
        <v>338.41</v>
      </c>
      <c r="K369" s="36">
        <v>665.25</v>
      </c>
      <c r="L369" s="36">
        <v>1323.15</v>
      </c>
      <c r="M369" s="36">
        <v>9808.85</v>
      </c>
      <c r="N369" s="31" t="s">
        <v>593</v>
      </c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  <c r="BO369" s="32"/>
      <c r="BP369" s="32"/>
      <c r="BQ369" s="32"/>
      <c r="BR369" s="32"/>
      <c r="BS369" s="32"/>
      <c r="BT369" s="32"/>
      <c r="BU369" s="32"/>
      <c r="BV369" s="32"/>
      <c r="BW369" s="32"/>
      <c r="BX369" s="32"/>
      <c r="BY369" s="32"/>
      <c r="BZ369" s="32"/>
      <c r="CA369" s="32"/>
      <c r="CB369" s="32"/>
      <c r="CC369" s="32"/>
      <c r="CD369" s="32"/>
      <c r="CE369" s="32"/>
      <c r="CF369" s="32"/>
      <c r="CG369" s="32"/>
      <c r="CH369" s="32"/>
      <c r="CI369" s="32"/>
      <c r="CJ369" s="32"/>
      <c r="CK369" s="32"/>
      <c r="CL369" s="32"/>
      <c r="CM369" s="32"/>
      <c r="CN369" s="32"/>
      <c r="CO369" s="32"/>
      <c r="CP369" s="32"/>
      <c r="CQ369" s="32"/>
      <c r="CR369" s="32"/>
      <c r="CS369" s="32"/>
      <c r="CT369" s="32"/>
      <c r="CU369" s="32"/>
    </row>
    <row r="370" spans="1:99" s="33" customFormat="1" ht="12" x14ac:dyDescent="0.2">
      <c r="A370" s="26">
        <f t="shared" si="5"/>
        <v>367</v>
      </c>
      <c r="B370" s="34" t="s">
        <v>414</v>
      </c>
      <c r="C370" s="34" t="s">
        <v>354</v>
      </c>
      <c r="D370" s="34" t="s">
        <v>591</v>
      </c>
      <c r="E370" s="34" t="s">
        <v>360</v>
      </c>
      <c r="F370" s="35">
        <v>10000</v>
      </c>
      <c r="G370" s="35">
        <v>10000</v>
      </c>
      <c r="H370" s="36">
        <v>287</v>
      </c>
      <c r="I370" s="36">
        <v>0</v>
      </c>
      <c r="J370" s="36">
        <v>304</v>
      </c>
      <c r="K370" s="36">
        <v>21.25</v>
      </c>
      <c r="L370" s="36">
        <v>612.25</v>
      </c>
      <c r="M370" s="36">
        <v>9387.75</v>
      </c>
      <c r="N370" s="31" t="s">
        <v>594</v>
      </c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2"/>
      <c r="BF370" s="32"/>
      <c r="BG370" s="32"/>
      <c r="BH370" s="32"/>
      <c r="BI370" s="32"/>
      <c r="BJ370" s="32"/>
      <c r="BK370" s="32"/>
      <c r="BL370" s="32"/>
      <c r="BM370" s="32"/>
      <c r="BN370" s="32"/>
      <c r="BO370" s="32"/>
      <c r="BP370" s="32"/>
      <c r="BQ370" s="32"/>
      <c r="BR370" s="32"/>
      <c r="BS370" s="32"/>
      <c r="BT370" s="32"/>
      <c r="BU370" s="32"/>
      <c r="BV370" s="32"/>
      <c r="BW370" s="32"/>
      <c r="BX370" s="32"/>
      <c r="BY370" s="32"/>
      <c r="BZ370" s="32"/>
      <c r="CA370" s="32"/>
      <c r="CB370" s="32"/>
      <c r="CC370" s="32"/>
      <c r="CD370" s="32"/>
      <c r="CE370" s="32"/>
      <c r="CF370" s="32"/>
      <c r="CG370" s="32"/>
      <c r="CH370" s="32"/>
      <c r="CI370" s="32"/>
      <c r="CJ370" s="32"/>
      <c r="CK370" s="32"/>
      <c r="CL370" s="32"/>
      <c r="CM370" s="32"/>
      <c r="CN370" s="32"/>
      <c r="CO370" s="32"/>
      <c r="CP370" s="32"/>
      <c r="CQ370" s="32"/>
      <c r="CR370" s="32"/>
      <c r="CS370" s="32"/>
      <c r="CT370" s="32"/>
      <c r="CU370" s="32"/>
    </row>
    <row r="371" spans="1:99" s="33" customFormat="1" ht="12" x14ac:dyDescent="0.2">
      <c r="A371" s="26">
        <f t="shared" si="5"/>
        <v>368</v>
      </c>
      <c r="B371" s="34" t="s">
        <v>415</v>
      </c>
      <c r="C371" s="34" t="s">
        <v>354</v>
      </c>
      <c r="D371" s="34" t="s">
        <v>591</v>
      </c>
      <c r="E371" s="34" t="s">
        <v>360</v>
      </c>
      <c r="F371" s="35">
        <v>10000</v>
      </c>
      <c r="G371" s="35">
        <v>10000</v>
      </c>
      <c r="H371" s="36">
        <v>287</v>
      </c>
      <c r="I371" s="36">
        <v>0</v>
      </c>
      <c r="J371" s="36">
        <v>304</v>
      </c>
      <c r="K371" s="36">
        <v>21.25</v>
      </c>
      <c r="L371" s="36">
        <v>612.25</v>
      </c>
      <c r="M371" s="36">
        <v>9387.75</v>
      </c>
      <c r="N371" s="31" t="s">
        <v>594</v>
      </c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2"/>
      <c r="BG371" s="32"/>
      <c r="BH371" s="32"/>
      <c r="BI371" s="32"/>
      <c r="BJ371" s="32"/>
      <c r="BK371" s="32"/>
      <c r="BL371" s="32"/>
      <c r="BM371" s="32"/>
      <c r="BN371" s="32"/>
      <c r="BO371" s="32"/>
      <c r="BP371" s="32"/>
      <c r="BQ371" s="32"/>
      <c r="BR371" s="32"/>
      <c r="BS371" s="32"/>
      <c r="BT371" s="32"/>
      <c r="BU371" s="32"/>
      <c r="BV371" s="32"/>
      <c r="BW371" s="32"/>
      <c r="BX371" s="32"/>
      <c r="BY371" s="32"/>
      <c r="BZ371" s="32"/>
      <c r="CA371" s="32"/>
      <c r="CB371" s="32"/>
      <c r="CC371" s="32"/>
      <c r="CD371" s="32"/>
      <c r="CE371" s="32"/>
      <c r="CF371" s="32"/>
      <c r="CG371" s="32"/>
      <c r="CH371" s="32"/>
      <c r="CI371" s="32"/>
      <c r="CJ371" s="32"/>
      <c r="CK371" s="32"/>
      <c r="CL371" s="32"/>
      <c r="CM371" s="32"/>
      <c r="CN371" s="32"/>
      <c r="CO371" s="32"/>
      <c r="CP371" s="32"/>
      <c r="CQ371" s="32"/>
      <c r="CR371" s="32"/>
      <c r="CS371" s="32"/>
      <c r="CT371" s="32"/>
      <c r="CU371" s="32"/>
    </row>
    <row r="372" spans="1:99" s="33" customFormat="1" ht="12" x14ac:dyDescent="0.2">
      <c r="A372" s="26">
        <f t="shared" si="5"/>
        <v>369</v>
      </c>
      <c r="B372" s="34" t="s">
        <v>416</v>
      </c>
      <c r="C372" s="34" t="s">
        <v>354</v>
      </c>
      <c r="D372" s="34" t="s">
        <v>591</v>
      </c>
      <c r="E372" s="34" t="s">
        <v>356</v>
      </c>
      <c r="F372" s="35">
        <v>10000</v>
      </c>
      <c r="G372" s="35">
        <v>10000</v>
      </c>
      <c r="H372" s="36">
        <v>287</v>
      </c>
      <c r="I372" s="36">
        <v>0</v>
      </c>
      <c r="J372" s="36">
        <v>304</v>
      </c>
      <c r="K372" s="36">
        <v>21.25</v>
      </c>
      <c r="L372" s="36">
        <v>612.25</v>
      </c>
      <c r="M372" s="36">
        <v>9387.75</v>
      </c>
      <c r="N372" s="31" t="s">
        <v>594</v>
      </c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32"/>
      <c r="BR372" s="32"/>
      <c r="BS372" s="32"/>
      <c r="BT372" s="32"/>
      <c r="BU372" s="32"/>
      <c r="BV372" s="32"/>
      <c r="BW372" s="32"/>
      <c r="BX372" s="32"/>
      <c r="BY372" s="32"/>
      <c r="BZ372" s="32"/>
      <c r="CA372" s="32"/>
      <c r="CB372" s="32"/>
      <c r="CC372" s="32"/>
      <c r="CD372" s="32"/>
      <c r="CE372" s="32"/>
      <c r="CF372" s="32"/>
      <c r="CG372" s="32"/>
      <c r="CH372" s="32"/>
      <c r="CI372" s="32"/>
      <c r="CJ372" s="32"/>
      <c r="CK372" s="32"/>
      <c r="CL372" s="32"/>
      <c r="CM372" s="32"/>
      <c r="CN372" s="32"/>
      <c r="CO372" s="32"/>
      <c r="CP372" s="32"/>
      <c r="CQ372" s="32"/>
      <c r="CR372" s="32"/>
      <c r="CS372" s="32"/>
      <c r="CT372" s="32"/>
      <c r="CU372" s="32"/>
    </row>
    <row r="373" spans="1:99" s="33" customFormat="1" ht="12" x14ac:dyDescent="0.2">
      <c r="A373" s="26">
        <f t="shared" si="5"/>
        <v>370</v>
      </c>
      <c r="B373" s="34" t="s">
        <v>417</v>
      </c>
      <c r="C373" s="34" t="s">
        <v>354</v>
      </c>
      <c r="D373" s="34" t="s">
        <v>591</v>
      </c>
      <c r="E373" s="34" t="s">
        <v>360</v>
      </c>
      <c r="F373" s="35">
        <v>10000</v>
      </c>
      <c r="G373" s="35">
        <v>10000</v>
      </c>
      <c r="H373" s="36">
        <v>287</v>
      </c>
      <c r="I373" s="36">
        <v>0</v>
      </c>
      <c r="J373" s="36">
        <v>304</v>
      </c>
      <c r="K373" s="36">
        <v>521.25</v>
      </c>
      <c r="L373" s="36">
        <v>1112.25</v>
      </c>
      <c r="M373" s="36">
        <v>8887.75</v>
      </c>
      <c r="N373" s="31" t="s">
        <v>594</v>
      </c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  <c r="BO373" s="32"/>
      <c r="BP373" s="32"/>
      <c r="BQ373" s="32"/>
      <c r="BR373" s="32"/>
      <c r="BS373" s="32"/>
      <c r="BT373" s="32"/>
      <c r="BU373" s="32"/>
      <c r="BV373" s="32"/>
      <c r="BW373" s="32"/>
      <c r="BX373" s="32"/>
      <c r="BY373" s="32"/>
      <c r="BZ373" s="32"/>
      <c r="CA373" s="32"/>
      <c r="CB373" s="32"/>
      <c r="CC373" s="32"/>
      <c r="CD373" s="32"/>
      <c r="CE373" s="32"/>
      <c r="CF373" s="32"/>
      <c r="CG373" s="32"/>
      <c r="CH373" s="32"/>
      <c r="CI373" s="32"/>
      <c r="CJ373" s="32"/>
      <c r="CK373" s="32"/>
      <c r="CL373" s="32"/>
      <c r="CM373" s="32"/>
      <c r="CN373" s="32"/>
      <c r="CO373" s="32"/>
      <c r="CP373" s="32"/>
      <c r="CQ373" s="32"/>
      <c r="CR373" s="32"/>
      <c r="CS373" s="32"/>
      <c r="CT373" s="32"/>
      <c r="CU373" s="32"/>
    </row>
    <row r="374" spans="1:99" s="33" customFormat="1" ht="12" x14ac:dyDescent="0.2">
      <c r="A374" s="26">
        <f t="shared" si="5"/>
        <v>371</v>
      </c>
      <c r="B374" s="34" t="s">
        <v>418</v>
      </c>
      <c r="C374" s="34" t="s">
        <v>354</v>
      </c>
      <c r="D374" s="34" t="s">
        <v>591</v>
      </c>
      <c r="E374" s="34" t="s">
        <v>356</v>
      </c>
      <c r="F374" s="35">
        <v>10000</v>
      </c>
      <c r="G374" s="35">
        <v>10000</v>
      </c>
      <c r="H374" s="36">
        <v>287</v>
      </c>
      <c r="I374" s="36">
        <v>0</v>
      </c>
      <c r="J374" s="36">
        <v>304</v>
      </c>
      <c r="K374" s="36">
        <v>1021.25</v>
      </c>
      <c r="L374" s="36">
        <v>1612.25</v>
      </c>
      <c r="M374" s="36">
        <v>8387.75</v>
      </c>
      <c r="N374" s="31" t="s">
        <v>594</v>
      </c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  <c r="BO374" s="32"/>
      <c r="BP374" s="32"/>
      <c r="BQ374" s="32"/>
      <c r="BR374" s="32"/>
      <c r="BS374" s="32"/>
      <c r="BT374" s="32"/>
      <c r="BU374" s="32"/>
      <c r="BV374" s="32"/>
      <c r="BW374" s="32"/>
      <c r="BX374" s="32"/>
      <c r="BY374" s="32"/>
      <c r="BZ374" s="32"/>
      <c r="CA374" s="32"/>
      <c r="CB374" s="32"/>
      <c r="CC374" s="32"/>
      <c r="CD374" s="32"/>
      <c r="CE374" s="32"/>
      <c r="CF374" s="32"/>
      <c r="CG374" s="32"/>
      <c r="CH374" s="32"/>
      <c r="CI374" s="32"/>
      <c r="CJ374" s="32"/>
      <c r="CK374" s="32"/>
      <c r="CL374" s="32"/>
      <c r="CM374" s="32"/>
      <c r="CN374" s="32"/>
      <c r="CO374" s="32"/>
      <c r="CP374" s="32"/>
      <c r="CQ374" s="32"/>
      <c r="CR374" s="32"/>
      <c r="CS374" s="32"/>
      <c r="CT374" s="32"/>
      <c r="CU374" s="32"/>
    </row>
    <row r="375" spans="1:99" s="33" customFormat="1" ht="12" x14ac:dyDescent="0.2">
      <c r="A375" s="26">
        <f t="shared" si="5"/>
        <v>372</v>
      </c>
      <c r="B375" s="34" t="s">
        <v>419</v>
      </c>
      <c r="C375" s="34" t="s">
        <v>354</v>
      </c>
      <c r="D375" s="34" t="s">
        <v>591</v>
      </c>
      <c r="E375" s="34" t="s">
        <v>360</v>
      </c>
      <c r="F375" s="35">
        <v>10000</v>
      </c>
      <c r="G375" s="35">
        <v>10000</v>
      </c>
      <c r="H375" s="36">
        <v>287</v>
      </c>
      <c r="I375" s="36">
        <v>0</v>
      </c>
      <c r="J375" s="36">
        <v>304</v>
      </c>
      <c r="K375" s="36">
        <v>21.25</v>
      </c>
      <c r="L375" s="36">
        <v>612.25</v>
      </c>
      <c r="M375" s="36">
        <v>9387.75</v>
      </c>
      <c r="N375" s="31" t="s">
        <v>594</v>
      </c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  <c r="BN375" s="32"/>
      <c r="BO375" s="32"/>
      <c r="BP375" s="32"/>
      <c r="BQ375" s="32"/>
      <c r="BR375" s="32"/>
      <c r="BS375" s="32"/>
      <c r="BT375" s="32"/>
      <c r="BU375" s="32"/>
      <c r="BV375" s="32"/>
      <c r="BW375" s="32"/>
      <c r="BX375" s="32"/>
      <c r="BY375" s="32"/>
      <c r="BZ375" s="32"/>
      <c r="CA375" s="32"/>
      <c r="CB375" s="32"/>
      <c r="CC375" s="32"/>
      <c r="CD375" s="32"/>
      <c r="CE375" s="32"/>
      <c r="CF375" s="32"/>
      <c r="CG375" s="32"/>
      <c r="CH375" s="32"/>
      <c r="CI375" s="32"/>
      <c r="CJ375" s="32"/>
      <c r="CK375" s="32"/>
      <c r="CL375" s="32"/>
      <c r="CM375" s="32"/>
      <c r="CN375" s="32"/>
      <c r="CO375" s="32"/>
      <c r="CP375" s="32"/>
      <c r="CQ375" s="32"/>
      <c r="CR375" s="32"/>
      <c r="CS375" s="32"/>
      <c r="CT375" s="32"/>
      <c r="CU375" s="32"/>
    </row>
    <row r="376" spans="1:99" s="33" customFormat="1" ht="12" x14ac:dyDescent="0.2">
      <c r="A376" s="26">
        <f t="shared" si="5"/>
        <v>373</v>
      </c>
      <c r="B376" s="34" t="s">
        <v>420</v>
      </c>
      <c r="C376" s="34" t="s">
        <v>354</v>
      </c>
      <c r="D376" s="34" t="s">
        <v>591</v>
      </c>
      <c r="E376" s="34" t="s">
        <v>360</v>
      </c>
      <c r="F376" s="35">
        <v>10000</v>
      </c>
      <c r="G376" s="35">
        <v>10000</v>
      </c>
      <c r="H376" s="36">
        <v>287</v>
      </c>
      <c r="I376" s="36">
        <v>0</v>
      </c>
      <c r="J376" s="36">
        <v>304</v>
      </c>
      <c r="K376" s="36">
        <v>521.25</v>
      </c>
      <c r="L376" s="36">
        <v>1112.25</v>
      </c>
      <c r="M376" s="36">
        <v>8887.75</v>
      </c>
      <c r="N376" s="31" t="s">
        <v>594</v>
      </c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  <c r="BO376" s="32"/>
      <c r="BP376" s="32"/>
      <c r="BQ376" s="32"/>
      <c r="BR376" s="32"/>
      <c r="BS376" s="32"/>
      <c r="BT376" s="32"/>
      <c r="BU376" s="32"/>
      <c r="BV376" s="32"/>
      <c r="BW376" s="32"/>
      <c r="BX376" s="32"/>
      <c r="BY376" s="32"/>
      <c r="BZ376" s="32"/>
      <c r="CA376" s="32"/>
      <c r="CB376" s="32"/>
      <c r="CC376" s="32"/>
      <c r="CD376" s="32"/>
      <c r="CE376" s="32"/>
      <c r="CF376" s="32"/>
      <c r="CG376" s="32"/>
      <c r="CH376" s="32"/>
      <c r="CI376" s="32"/>
      <c r="CJ376" s="32"/>
      <c r="CK376" s="32"/>
      <c r="CL376" s="32"/>
      <c r="CM376" s="32"/>
      <c r="CN376" s="32"/>
      <c r="CO376" s="32"/>
      <c r="CP376" s="32"/>
      <c r="CQ376" s="32"/>
      <c r="CR376" s="32"/>
      <c r="CS376" s="32"/>
      <c r="CT376" s="32"/>
      <c r="CU376" s="32"/>
    </row>
    <row r="377" spans="1:99" s="33" customFormat="1" ht="12" x14ac:dyDescent="0.2">
      <c r="A377" s="26">
        <f t="shared" si="5"/>
        <v>374</v>
      </c>
      <c r="B377" s="34" t="s">
        <v>421</v>
      </c>
      <c r="C377" s="34" t="s">
        <v>354</v>
      </c>
      <c r="D377" s="34" t="s">
        <v>591</v>
      </c>
      <c r="E377" s="34" t="s">
        <v>360</v>
      </c>
      <c r="F377" s="35">
        <v>10000</v>
      </c>
      <c r="G377" s="35">
        <v>10000</v>
      </c>
      <c r="H377" s="36">
        <v>287</v>
      </c>
      <c r="I377" s="36">
        <v>0</v>
      </c>
      <c r="J377" s="36">
        <v>304</v>
      </c>
      <c r="K377" s="36">
        <v>19.510000000000002</v>
      </c>
      <c r="L377" s="36">
        <v>610.51</v>
      </c>
      <c r="M377" s="36">
        <v>9389.49</v>
      </c>
      <c r="N377" s="31" t="s">
        <v>594</v>
      </c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  <c r="BP377" s="32"/>
      <c r="BQ377" s="32"/>
      <c r="BR377" s="32"/>
      <c r="BS377" s="32"/>
      <c r="BT377" s="32"/>
      <c r="BU377" s="32"/>
      <c r="BV377" s="32"/>
      <c r="BW377" s="32"/>
      <c r="BX377" s="32"/>
      <c r="BY377" s="32"/>
      <c r="BZ377" s="32"/>
      <c r="CA377" s="32"/>
      <c r="CB377" s="32"/>
      <c r="CC377" s="32"/>
      <c r="CD377" s="32"/>
      <c r="CE377" s="32"/>
      <c r="CF377" s="32"/>
      <c r="CG377" s="32"/>
      <c r="CH377" s="32"/>
      <c r="CI377" s="32"/>
      <c r="CJ377" s="32"/>
      <c r="CK377" s="32"/>
      <c r="CL377" s="32"/>
      <c r="CM377" s="32"/>
      <c r="CN377" s="32"/>
      <c r="CO377" s="32"/>
      <c r="CP377" s="32"/>
      <c r="CQ377" s="32"/>
      <c r="CR377" s="32"/>
      <c r="CS377" s="32"/>
      <c r="CT377" s="32"/>
      <c r="CU377" s="32"/>
    </row>
    <row r="378" spans="1:99" s="33" customFormat="1" ht="12" x14ac:dyDescent="0.2">
      <c r="A378" s="26">
        <f t="shared" si="5"/>
        <v>375</v>
      </c>
      <c r="B378" s="34" t="s">
        <v>422</v>
      </c>
      <c r="C378" s="34" t="s">
        <v>354</v>
      </c>
      <c r="D378" s="34" t="s">
        <v>590</v>
      </c>
      <c r="E378" s="34" t="s">
        <v>376</v>
      </c>
      <c r="F378" s="35">
        <v>45000</v>
      </c>
      <c r="G378" s="35">
        <v>45000</v>
      </c>
      <c r="H378" s="36">
        <v>1291.5</v>
      </c>
      <c r="I378" s="36">
        <v>1148.33</v>
      </c>
      <c r="J378" s="36">
        <v>1368</v>
      </c>
      <c r="K378" s="36">
        <v>14828.24</v>
      </c>
      <c r="L378" s="36">
        <v>18636.07</v>
      </c>
      <c r="M378" s="36">
        <v>26363.93</v>
      </c>
      <c r="N378" s="31" t="s">
        <v>594</v>
      </c>
      <c r="O378" s="32"/>
      <c r="P378" s="51">
        <f>7665.41-K380</f>
        <v>0</v>
      </c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  <c r="BO378" s="32"/>
      <c r="BP378" s="32"/>
      <c r="BQ378" s="32"/>
      <c r="BR378" s="32"/>
      <c r="BS378" s="32"/>
      <c r="BT378" s="32"/>
      <c r="BU378" s="32"/>
      <c r="BV378" s="32"/>
      <c r="BW378" s="32"/>
      <c r="BX378" s="32"/>
      <c r="BY378" s="32"/>
      <c r="BZ378" s="32"/>
      <c r="CA378" s="32"/>
      <c r="CB378" s="32"/>
      <c r="CC378" s="32"/>
      <c r="CD378" s="32"/>
      <c r="CE378" s="32"/>
      <c r="CF378" s="32"/>
      <c r="CG378" s="32"/>
      <c r="CH378" s="32"/>
      <c r="CI378" s="32"/>
      <c r="CJ378" s="32"/>
      <c r="CK378" s="32"/>
      <c r="CL378" s="32"/>
      <c r="CM378" s="32"/>
      <c r="CN378" s="32"/>
      <c r="CO378" s="32"/>
      <c r="CP378" s="32"/>
      <c r="CQ378" s="32"/>
      <c r="CR378" s="32"/>
      <c r="CS378" s="32"/>
      <c r="CT378" s="32"/>
      <c r="CU378" s="32"/>
    </row>
    <row r="379" spans="1:99" s="33" customFormat="1" ht="12" x14ac:dyDescent="0.2">
      <c r="A379" s="26">
        <f t="shared" si="5"/>
        <v>376</v>
      </c>
      <c r="B379" s="34" t="s">
        <v>423</v>
      </c>
      <c r="C379" s="34" t="s">
        <v>354</v>
      </c>
      <c r="D379" s="34" t="s">
        <v>591</v>
      </c>
      <c r="E379" s="34" t="s">
        <v>356</v>
      </c>
      <c r="F379" s="35">
        <v>10000</v>
      </c>
      <c r="G379" s="35">
        <v>10000</v>
      </c>
      <c r="H379" s="36">
        <v>287</v>
      </c>
      <c r="I379" s="36">
        <v>0</v>
      </c>
      <c r="J379" s="36">
        <v>304</v>
      </c>
      <c r="K379" s="36">
        <v>6733.29</v>
      </c>
      <c r="L379" s="36">
        <v>7324.29</v>
      </c>
      <c r="M379" s="36">
        <v>2675.71</v>
      </c>
      <c r="N379" s="31" t="s">
        <v>594</v>
      </c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2"/>
      <c r="BG379" s="32"/>
      <c r="BH379" s="32"/>
      <c r="BI379" s="32"/>
      <c r="BJ379" s="32"/>
      <c r="BK379" s="32"/>
      <c r="BL379" s="32"/>
      <c r="BM379" s="32"/>
      <c r="BN379" s="32"/>
      <c r="BO379" s="32"/>
      <c r="BP379" s="32"/>
      <c r="BQ379" s="32"/>
      <c r="BR379" s="32"/>
      <c r="BS379" s="32"/>
      <c r="BT379" s="32"/>
      <c r="BU379" s="32"/>
      <c r="BV379" s="32"/>
      <c r="BW379" s="32"/>
      <c r="BX379" s="32"/>
      <c r="BY379" s="32"/>
      <c r="BZ379" s="32"/>
      <c r="CA379" s="32"/>
      <c r="CB379" s="32"/>
      <c r="CC379" s="32"/>
      <c r="CD379" s="32"/>
      <c r="CE379" s="32"/>
      <c r="CF379" s="32"/>
      <c r="CG379" s="32"/>
      <c r="CH379" s="32"/>
      <c r="CI379" s="32"/>
      <c r="CJ379" s="32"/>
      <c r="CK379" s="32"/>
      <c r="CL379" s="32"/>
      <c r="CM379" s="32"/>
      <c r="CN379" s="32"/>
      <c r="CO379" s="32"/>
      <c r="CP379" s="32"/>
      <c r="CQ379" s="32"/>
      <c r="CR379" s="32"/>
      <c r="CS379" s="32"/>
      <c r="CT379" s="32"/>
      <c r="CU379" s="32"/>
    </row>
    <row r="380" spans="1:99" s="42" customFormat="1" ht="12" x14ac:dyDescent="0.2">
      <c r="A380" s="26">
        <f t="shared" si="5"/>
        <v>377</v>
      </c>
      <c r="B380" s="37" t="s">
        <v>424</v>
      </c>
      <c r="C380" s="37" t="s">
        <v>354</v>
      </c>
      <c r="D380" s="37" t="s">
        <v>591</v>
      </c>
      <c r="E380" s="37" t="s">
        <v>360</v>
      </c>
      <c r="F380" s="38">
        <v>10000</v>
      </c>
      <c r="G380" s="38">
        <v>10000</v>
      </c>
      <c r="H380" s="39">
        <v>287</v>
      </c>
      <c r="I380" s="39">
        <v>0</v>
      </c>
      <c r="J380" s="39">
        <v>304</v>
      </c>
      <c r="K380" s="39">
        <v>7665.41</v>
      </c>
      <c r="L380" s="39">
        <v>8256.41</v>
      </c>
      <c r="M380" s="39">
        <v>1743.59</v>
      </c>
      <c r="N380" s="40" t="s">
        <v>594</v>
      </c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2"/>
      <c r="BM380" s="32"/>
      <c r="BN380" s="32"/>
      <c r="BO380" s="32"/>
      <c r="BP380" s="32"/>
      <c r="BQ380" s="32"/>
      <c r="BR380" s="32"/>
      <c r="BS380" s="32"/>
      <c r="BT380" s="32"/>
      <c r="BU380" s="32"/>
      <c r="BV380" s="32"/>
      <c r="BW380" s="32"/>
      <c r="BX380" s="32"/>
      <c r="BY380" s="32"/>
      <c r="BZ380" s="32"/>
      <c r="CA380" s="32"/>
      <c r="CB380" s="32"/>
      <c r="CC380" s="32"/>
      <c r="CD380" s="32"/>
      <c r="CE380" s="32"/>
      <c r="CF380" s="32"/>
      <c r="CG380" s="32"/>
      <c r="CH380" s="32"/>
      <c r="CI380" s="32"/>
      <c r="CJ380" s="32"/>
      <c r="CK380" s="32"/>
      <c r="CL380" s="32"/>
      <c r="CM380" s="32"/>
      <c r="CN380" s="32"/>
      <c r="CO380" s="32"/>
      <c r="CP380" s="32"/>
      <c r="CQ380" s="32"/>
      <c r="CR380" s="32"/>
      <c r="CS380" s="32"/>
      <c r="CT380" s="32"/>
      <c r="CU380" s="32"/>
    </row>
    <row r="381" spans="1:99" s="33" customFormat="1" ht="12" x14ac:dyDescent="0.2">
      <c r="A381" s="26">
        <f t="shared" si="5"/>
        <v>378</v>
      </c>
      <c r="B381" s="34" t="s">
        <v>425</v>
      </c>
      <c r="C381" s="34" t="s">
        <v>354</v>
      </c>
      <c r="D381" s="34" t="s">
        <v>591</v>
      </c>
      <c r="E381" s="34" t="s">
        <v>360</v>
      </c>
      <c r="F381" s="35">
        <v>10000</v>
      </c>
      <c r="G381" s="35">
        <v>10000</v>
      </c>
      <c r="H381" s="36">
        <v>287</v>
      </c>
      <c r="I381" s="36">
        <v>0</v>
      </c>
      <c r="J381" s="36">
        <v>304</v>
      </c>
      <c r="K381" s="36">
        <v>21.25</v>
      </c>
      <c r="L381" s="36">
        <v>612.25</v>
      </c>
      <c r="M381" s="36">
        <v>9387.75</v>
      </c>
      <c r="N381" s="31" t="s">
        <v>594</v>
      </c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  <c r="BN381" s="32"/>
      <c r="BO381" s="32"/>
      <c r="BP381" s="32"/>
      <c r="BQ381" s="32"/>
      <c r="BR381" s="32"/>
      <c r="BS381" s="32"/>
      <c r="BT381" s="32"/>
      <c r="BU381" s="32"/>
      <c r="BV381" s="32"/>
      <c r="BW381" s="32"/>
      <c r="BX381" s="32"/>
      <c r="BY381" s="32"/>
      <c r="BZ381" s="32"/>
      <c r="CA381" s="32"/>
      <c r="CB381" s="32"/>
      <c r="CC381" s="32"/>
      <c r="CD381" s="32"/>
      <c r="CE381" s="32"/>
      <c r="CF381" s="32"/>
      <c r="CG381" s="32"/>
      <c r="CH381" s="32"/>
      <c r="CI381" s="32"/>
      <c r="CJ381" s="32"/>
      <c r="CK381" s="32"/>
      <c r="CL381" s="32"/>
      <c r="CM381" s="32"/>
      <c r="CN381" s="32"/>
      <c r="CO381" s="32"/>
      <c r="CP381" s="32"/>
      <c r="CQ381" s="32"/>
      <c r="CR381" s="32"/>
      <c r="CS381" s="32"/>
      <c r="CT381" s="32"/>
      <c r="CU381" s="32"/>
    </row>
    <row r="382" spans="1:99" s="33" customFormat="1" ht="12" x14ac:dyDescent="0.2">
      <c r="A382" s="26">
        <f t="shared" si="5"/>
        <v>379</v>
      </c>
      <c r="B382" s="34" t="s">
        <v>426</v>
      </c>
      <c r="C382" s="34" t="s">
        <v>354</v>
      </c>
      <c r="D382" s="34" t="s">
        <v>591</v>
      </c>
      <c r="E382" s="34" t="s">
        <v>360</v>
      </c>
      <c r="F382" s="35">
        <v>10000</v>
      </c>
      <c r="G382" s="35">
        <v>10000</v>
      </c>
      <c r="H382" s="36">
        <v>287</v>
      </c>
      <c r="I382" s="36">
        <v>0</v>
      </c>
      <c r="J382" s="36">
        <v>304</v>
      </c>
      <c r="K382" s="36">
        <v>21.25</v>
      </c>
      <c r="L382" s="36">
        <v>612.25</v>
      </c>
      <c r="M382" s="36">
        <v>9387.75</v>
      </c>
      <c r="N382" s="31" t="s">
        <v>594</v>
      </c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32"/>
      <c r="BR382" s="32"/>
      <c r="BS382" s="32"/>
      <c r="BT382" s="32"/>
      <c r="BU382" s="32"/>
      <c r="BV382" s="32"/>
      <c r="BW382" s="32"/>
      <c r="BX382" s="32"/>
      <c r="BY382" s="32"/>
      <c r="BZ382" s="32"/>
      <c r="CA382" s="32"/>
      <c r="CB382" s="32"/>
      <c r="CC382" s="32"/>
      <c r="CD382" s="32"/>
      <c r="CE382" s="32"/>
      <c r="CF382" s="32"/>
      <c r="CG382" s="32"/>
      <c r="CH382" s="32"/>
      <c r="CI382" s="32"/>
      <c r="CJ382" s="32"/>
      <c r="CK382" s="32"/>
      <c r="CL382" s="32"/>
      <c r="CM382" s="32"/>
      <c r="CN382" s="32"/>
      <c r="CO382" s="32"/>
      <c r="CP382" s="32"/>
      <c r="CQ382" s="32"/>
      <c r="CR382" s="32"/>
      <c r="CS382" s="32"/>
      <c r="CT382" s="32"/>
      <c r="CU382" s="32"/>
    </row>
    <row r="383" spans="1:99" s="33" customFormat="1" ht="12" x14ac:dyDescent="0.2">
      <c r="A383" s="26">
        <f t="shared" si="5"/>
        <v>380</v>
      </c>
      <c r="B383" s="34" t="s">
        <v>427</v>
      </c>
      <c r="C383" s="34" t="s">
        <v>354</v>
      </c>
      <c r="D383" s="34" t="s">
        <v>590</v>
      </c>
      <c r="E383" s="34" t="s">
        <v>376</v>
      </c>
      <c r="F383" s="35">
        <v>55000</v>
      </c>
      <c r="G383" s="35">
        <v>55000</v>
      </c>
      <c r="H383" s="36">
        <v>1578.5</v>
      </c>
      <c r="I383" s="36">
        <v>2559.6799999999998</v>
      </c>
      <c r="J383" s="36">
        <v>1672</v>
      </c>
      <c r="K383" s="36">
        <v>2285.6</v>
      </c>
      <c r="L383" s="36">
        <v>8095.78</v>
      </c>
      <c r="M383" s="36">
        <v>46904.22</v>
      </c>
      <c r="N383" s="31" t="s">
        <v>594</v>
      </c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  <c r="BO383" s="32"/>
      <c r="BP383" s="32"/>
      <c r="BQ383" s="32"/>
      <c r="BR383" s="32"/>
      <c r="BS383" s="32"/>
      <c r="BT383" s="32"/>
      <c r="BU383" s="32"/>
      <c r="BV383" s="32"/>
      <c r="BW383" s="32"/>
      <c r="BX383" s="32"/>
      <c r="BY383" s="32"/>
      <c r="BZ383" s="32"/>
      <c r="CA383" s="32"/>
      <c r="CB383" s="32"/>
      <c r="CC383" s="32"/>
      <c r="CD383" s="32"/>
      <c r="CE383" s="32"/>
      <c r="CF383" s="32"/>
      <c r="CG383" s="32"/>
      <c r="CH383" s="32"/>
      <c r="CI383" s="32"/>
      <c r="CJ383" s="32"/>
      <c r="CK383" s="32"/>
      <c r="CL383" s="32"/>
      <c r="CM383" s="32"/>
      <c r="CN383" s="32"/>
      <c r="CO383" s="32"/>
      <c r="CP383" s="32"/>
      <c r="CQ383" s="32"/>
      <c r="CR383" s="32"/>
      <c r="CS383" s="32"/>
      <c r="CT383" s="32"/>
      <c r="CU383" s="32"/>
    </row>
    <row r="384" spans="1:99" s="33" customFormat="1" ht="12" x14ac:dyDescent="0.2">
      <c r="A384" s="26">
        <f t="shared" si="5"/>
        <v>381</v>
      </c>
      <c r="B384" s="34" t="s">
        <v>428</v>
      </c>
      <c r="C384" s="34" t="s">
        <v>354</v>
      </c>
      <c r="D384" s="34" t="s">
        <v>591</v>
      </c>
      <c r="E384" s="34" t="s">
        <v>356</v>
      </c>
      <c r="F384" s="35">
        <v>10000</v>
      </c>
      <c r="G384" s="35">
        <v>10000</v>
      </c>
      <c r="H384" s="36">
        <v>287</v>
      </c>
      <c r="I384" s="36">
        <v>0</v>
      </c>
      <c r="J384" s="36">
        <v>304</v>
      </c>
      <c r="K384" s="36">
        <v>21.25</v>
      </c>
      <c r="L384" s="36">
        <v>612.25</v>
      </c>
      <c r="M384" s="36">
        <v>9387.75</v>
      </c>
      <c r="N384" s="31" t="s">
        <v>593</v>
      </c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  <c r="BO384" s="32"/>
      <c r="BP384" s="32"/>
      <c r="BQ384" s="32"/>
      <c r="BR384" s="32"/>
      <c r="BS384" s="32"/>
      <c r="BT384" s="32"/>
      <c r="BU384" s="32"/>
      <c r="BV384" s="32"/>
      <c r="BW384" s="32"/>
      <c r="BX384" s="32"/>
      <c r="BY384" s="32"/>
      <c r="BZ384" s="32"/>
      <c r="CA384" s="32"/>
      <c r="CB384" s="32"/>
      <c r="CC384" s="32"/>
      <c r="CD384" s="32"/>
      <c r="CE384" s="32"/>
      <c r="CF384" s="32"/>
      <c r="CG384" s="32"/>
      <c r="CH384" s="32"/>
      <c r="CI384" s="32"/>
      <c r="CJ384" s="32"/>
      <c r="CK384" s="32"/>
      <c r="CL384" s="32"/>
      <c r="CM384" s="32"/>
      <c r="CN384" s="32"/>
      <c r="CO384" s="32"/>
      <c r="CP384" s="32"/>
      <c r="CQ384" s="32"/>
      <c r="CR384" s="32"/>
      <c r="CS384" s="32"/>
      <c r="CT384" s="32"/>
      <c r="CU384" s="32"/>
    </row>
    <row r="385" spans="1:99" s="33" customFormat="1" ht="12" x14ac:dyDescent="0.2">
      <c r="A385" s="26">
        <f t="shared" si="5"/>
        <v>382</v>
      </c>
      <c r="B385" s="34" t="s">
        <v>429</v>
      </c>
      <c r="C385" s="34" t="s">
        <v>354</v>
      </c>
      <c r="D385" s="34" t="s">
        <v>591</v>
      </c>
      <c r="E385" s="34" t="s">
        <v>360</v>
      </c>
      <c r="F385" s="35">
        <v>10000</v>
      </c>
      <c r="G385" s="35">
        <v>10000</v>
      </c>
      <c r="H385" s="36">
        <v>287</v>
      </c>
      <c r="I385" s="36">
        <v>0</v>
      </c>
      <c r="J385" s="36">
        <v>304</v>
      </c>
      <c r="K385" s="36">
        <v>21.25</v>
      </c>
      <c r="L385" s="36">
        <v>612.25</v>
      </c>
      <c r="M385" s="36">
        <v>9387.75</v>
      </c>
      <c r="N385" s="31" t="s">
        <v>594</v>
      </c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  <c r="BO385" s="32"/>
      <c r="BP385" s="32"/>
      <c r="BQ385" s="32"/>
      <c r="BR385" s="32"/>
      <c r="BS385" s="32"/>
      <c r="BT385" s="32"/>
      <c r="BU385" s="32"/>
      <c r="BV385" s="32"/>
      <c r="BW385" s="32"/>
      <c r="BX385" s="32"/>
      <c r="BY385" s="32"/>
      <c r="BZ385" s="32"/>
      <c r="CA385" s="32"/>
      <c r="CB385" s="32"/>
      <c r="CC385" s="32"/>
      <c r="CD385" s="32"/>
      <c r="CE385" s="32"/>
      <c r="CF385" s="32"/>
      <c r="CG385" s="32"/>
      <c r="CH385" s="32"/>
      <c r="CI385" s="32"/>
      <c r="CJ385" s="32"/>
      <c r="CK385" s="32"/>
      <c r="CL385" s="32"/>
      <c r="CM385" s="32"/>
      <c r="CN385" s="32"/>
      <c r="CO385" s="32"/>
      <c r="CP385" s="32"/>
      <c r="CQ385" s="32"/>
      <c r="CR385" s="32"/>
      <c r="CS385" s="32"/>
      <c r="CT385" s="32"/>
      <c r="CU385" s="32"/>
    </row>
    <row r="386" spans="1:99" s="33" customFormat="1" ht="12" x14ac:dyDescent="0.2">
      <c r="A386" s="26">
        <f t="shared" si="5"/>
        <v>383</v>
      </c>
      <c r="B386" s="34" t="s">
        <v>430</v>
      </c>
      <c r="C386" s="34" t="s">
        <v>354</v>
      </c>
      <c r="D386" s="34" t="s">
        <v>591</v>
      </c>
      <c r="E386" s="34" t="s">
        <v>356</v>
      </c>
      <c r="F386" s="35">
        <v>10000</v>
      </c>
      <c r="G386" s="35">
        <v>10000</v>
      </c>
      <c r="H386" s="36">
        <v>287</v>
      </c>
      <c r="I386" s="36">
        <v>0</v>
      </c>
      <c r="J386" s="36">
        <v>304</v>
      </c>
      <c r="K386" s="36">
        <v>21.25</v>
      </c>
      <c r="L386" s="36">
        <v>612.25</v>
      </c>
      <c r="M386" s="43">
        <v>9387.75</v>
      </c>
      <c r="N386" s="31" t="s">
        <v>594</v>
      </c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  <c r="BO386" s="32"/>
      <c r="BP386" s="32"/>
      <c r="BQ386" s="32"/>
      <c r="BR386" s="32"/>
      <c r="BS386" s="32"/>
      <c r="BT386" s="32"/>
      <c r="BU386" s="32"/>
      <c r="BV386" s="32"/>
      <c r="BW386" s="32"/>
      <c r="BX386" s="32"/>
      <c r="BY386" s="32"/>
      <c r="BZ386" s="32"/>
      <c r="CA386" s="32"/>
      <c r="CB386" s="32"/>
      <c r="CC386" s="32"/>
      <c r="CD386" s="32"/>
      <c r="CE386" s="32"/>
      <c r="CF386" s="32"/>
      <c r="CG386" s="32"/>
      <c r="CH386" s="32"/>
      <c r="CI386" s="32"/>
      <c r="CJ386" s="32"/>
      <c r="CK386" s="32"/>
      <c r="CL386" s="32"/>
      <c r="CM386" s="32"/>
      <c r="CN386" s="32"/>
      <c r="CO386" s="32"/>
      <c r="CP386" s="32"/>
      <c r="CQ386" s="32"/>
      <c r="CR386" s="32"/>
      <c r="CS386" s="32"/>
      <c r="CT386" s="32"/>
      <c r="CU386" s="32"/>
    </row>
    <row r="387" spans="1:99" s="33" customFormat="1" ht="12" x14ac:dyDescent="0.2">
      <c r="A387" s="26">
        <f t="shared" si="5"/>
        <v>384</v>
      </c>
      <c r="B387" s="34" t="s">
        <v>431</v>
      </c>
      <c r="C387" s="34" t="s">
        <v>354</v>
      </c>
      <c r="D387" s="34" t="s">
        <v>591</v>
      </c>
      <c r="E387" s="34" t="s">
        <v>360</v>
      </c>
      <c r="F387" s="35">
        <v>10000</v>
      </c>
      <c r="G387" s="35">
        <v>10000</v>
      </c>
      <c r="H387" s="36">
        <v>287</v>
      </c>
      <c r="I387" s="36">
        <v>0</v>
      </c>
      <c r="J387" s="36">
        <v>304</v>
      </c>
      <c r="K387" s="36">
        <v>21.25</v>
      </c>
      <c r="L387" s="36">
        <v>612.25</v>
      </c>
      <c r="M387" s="43">
        <v>9387.75</v>
      </c>
      <c r="N387" s="31" t="s">
        <v>593</v>
      </c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  <c r="BN387" s="32"/>
      <c r="BO387" s="32"/>
      <c r="BP387" s="32"/>
      <c r="BQ387" s="32"/>
      <c r="BR387" s="32"/>
      <c r="BS387" s="32"/>
      <c r="BT387" s="32"/>
      <c r="BU387" s="32"/>
      <c r="BV387" s="32"/>
      <c r="BW387" s="32"/>
      <c r="BX387" s="32"/>
      <c r="BY387" s="32"/>
      <c r="BZ387" s="32"/>
      <c r="CA387" s="32"/>
      <c r="CB387" s="32"/>
      <c r="CC387" s="32"/>
      <c r="CD387" s="32"/>
      <c r="CE387" s="32"/>
      <c r="CF387" s="32"/>
      <c r="CG387" s="32"/>
      <c r="CH387" s="32"/>
      <c r="CI387" s="32"/>
      <c r="CJ387" s="32"/>
      <c r="CK387" s="32"/>
      <c r="CL387" s="32"/>
      <c r="CM387" s="32"/>
      <c r="CN387" s="32"/>
      <c r="CO387" s="32"/>
      <c r="CP387" s="32"/>
      <c r="CQ387" s="32"/>
      <c r="CR387" s="32"/>
      <c r="CS387" s="32"/>
      <c r="CT387" s="32"/>
      <c r="CU387" s="32"/>
    </row>
    <row r="388" spans="1:99" s="33" customFormat="1" ht="12" x14ac:dyDescent="0.2">
      <c r="A388" s="26">
        <f t="shared" si="5"/>
        <v>385</v>
      </c>
      <c r="B388" s="34" t="s">
        <v>432</v>
      </c>
      <c r="C388" s="34" t="s">
        <v>354</v>
      </c>
      <c r="D388" s="34" t="s">
        <v>591</v>
      </c>
      <c r="E388" s="34" t="s">
        <v>356</v>
      </c>
      <c r="F388" s="35">
        <v>11000</v>
      </c>
      <c r="G388" s="35">
        <v>11000</v>
      </c>
      <c r="H388" s="36">
        <v>315.7</v>
      </c>
      <c r="I388" s="36">
        <v>0</v>
      </c>
      <c r="J388" s="36">
        <v>334.4</v>
      </c>
      <c r="K388" s="36">
        <v>21.25</v>
      </c>
      <c r="L388" s="36">
        <v>671.35</v>
      </c>
      <c r="M388" s="36">
        <v>10328.65</v>
      </c>
      <c r="N388" s="31" t="s">
        <v>594</v>
      </c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32"/>
      <c r="BR388" s="32"/>
      <c r="BS388" s="32"/>
      <c r="BT388" s="32"/>
      <c r="BU388" s="32"/>
      <c r="BV388" s="32"/>
      <c r="BW388" s="32"/>
      <c r="BX388" s="32"/>
      <c r="BY388" s="32"/>
      <c r="BZ388" s="32"/>
      <c r="CA388" s="32"/>
      <c r="CB388" s="32"/>
      <c r="CC388" s="32"/>
      <c r="CD388" s="32"/>
      <c r="CE388" s="32"/>
      <c r="CF388" s="32"/>
      <c r="CG388" s="32"/>
      <c r="CH388" s="32"/>
      <c r="CI388" s="32"/>
      <c r="CJ388" s="32"/>
      <c r="CK388" s="32"/>
      <c r="CL388" s="32"/>
      <c r="CM388" s="32"/>
      <c r="CN388" s="32"/>
      <c r="CO388" s="32"/>
      <c r="CP388" s="32"/>
      <c r="CQ388" s="32"/>
      <c r="CR388" s="32"/>
      <c r="CS388" s="32"/>
      <c r="CT388" s="32"/>
      <c r="CU388" s="32"/>
    </row>
    <row r="389" spans="1:99" s="33" customFormat="1" ht="12" x14ac:dyDescent="0.2">
      <c r="A389" s="26">
        <f t="shared" si="5"/>
        <v>386</v>
      </c>
      <c r="B389" s="34" t="s">
        <v>433</v>
      </c>
      <c r="C389" s="34" t="s">
        <v>354</v>
      </c>
      <c r="D389" s="34" t="s">
        <v>591</v>
      </c>
      <c r="E389" s="34" t="s">
        <v>360</v>
      </c>
      <c r="F389" s="35">
        <v>10000</v>
      </c>
      <c r="G389" s="35">
        <v>10000</v>
      </c>
      <c r="H389" s="36">
        <v>287</v>
      </c>
      <c r="I389" s="36">
        <v>0</v>
      </c>
      <c r="J389" s="36">
        <v>304</v>
      </c>
      <c r="K389" s="36">
        <f>21.25+300+1088.77</f>
        <v>1410.02</v>
      </c>
      <c r="L389" s="36">
        <f>+K389+J389+H389</f>
        <v>2001.02</v>
      </c>
      <c r="M389" s="36">
        <f>+F389-L389</f>
        <v>7998.98</v>
      </c>
      <c r="N389" s="31" t="s">
        <v>594</v>
      </c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32"/>
      <c r="BR389" s="32"/>
      <c r="BS389" s="32"/>
      <c r="BT389" s="32"/>
      <c r="BU389" s="32"/>
      <c r="BV389" s="32"/>
      <c r="BW389" s="32"/>
      <c r="BX389" s="32"/>
      <c r="BY389" s="32"/>
      <c r="BZ389" s="32"/>
      <c r="CA389" s="32"/>
      <c r="CB389" s="32"/>
      <c r="CC389" s="32"/>
      <c r="CD389" s="32"/>
      <c r="CE389" s="32"/>
      <c r="CF389" s="32"/>
      <c r="CG389" s="32"/>
      <c r="CH389" s="32"/>
      <c r="CI389" s="32"/>
      <c r="CJ389" s="32"/>
      <c r="CK389" s="32"/>
      <c r="CL389" s="32"/>
      <c r="CM389" s="32"/>
      <c r="CN389" s="32"/>
      <c r="CO389" s="32"/>
      <c r="CP389" s="32"/>
      <c r="CQ389" s="32"/>
      <c r="CR389" s="32"/>
      <c r="CS389" s="32"/>
      <c r="CT389" s="32"/>
      <c r="CU389" s="32"/>
    </row>
    <row r="390" spans="1:99" s="33" customFormat="1" ht="12" x14ac:dyDescent="0.2">
      <c r="A390" s="26">
        <f t="shared" si="5"/>
        <v>387</v>
      </c>
      <c r="B390" s="34" t="s">
        <v>434</v>
      </c>
      <c r="C390" s="34" t="s">
        <v>354</v>
      </c>
      <c r="D390" s="34" t="s">
        <v>591</v>
      </c>
      <c r="E390" s="34" t="s">
        <v>360</v>
      </c>
      <c r="F390" s="35">
        <v>10000</v>
      </c>
      <c r="G390" s="35">
        <v>10000</v>
      </c>
      <c r="H390" s="36">
        <v>287</v>
      </c>
      <c r="I390" s="36">
        <v>0</v>
      </c>
      <c r="J390" s="36">
        <v>304</v>
      </c>
      <c r="K390" s="36">
        <v>21.25</v>
      </c>
      <c r="L390" s="36">
        <v>612.25</v>
      </c>
      <c r="M390" s="36">
        <v>9387.75</v>
      </c>
      <c r="N390" s="31" t="s">
        <v>594</v>
      </c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2"/>
      <c r="BR390" s="32"/>
      <c r="BS390" s="32"/>
      <c r="BT390" s="32"/>
      <c r="BU390" s="32"/>
      <c r="BV390" s="32"/>
      <c r="BW390" s="32"/>
      <c r="BX390" s="32"/>
      <c r="BY390" s="32"/>
      <c r="BZ390" s="32"/>
      <c r="CA390" s="32"/>
      <c r="CB390" s="32"/>
      <c r="CC390" s="32"/>
      <c r="CD390" s="32"/>
      <c r="CE390" s="32"/>
      <c r="CF390" s="32"/>
      <c r="CG390" s="32"/>
      <c r="CH390" s="32"/>
      <c r="CI390" s="32"/>
      <c r="CJ390" s="32"/>
      <c r="CK390" s="32"/>
      <c r="CL390" s="32"/>
      <c r="CM390" s="32"/>
      <c r="CN390" s="32"/>
      <c r="CO390" s="32"/>
      <c r="CP390" s="32"/>
      <c r="CQ390" s="32"/>
      <c r="CR390" s="32"/>
      <c r="CS390" s="32"/>
      <c r="CT390" s="32"/>
      <c r="CU390" s="32"/>
    </row>
    <row r="391" spans="1:99" s="33" customFormat="1" ht="12" x14ac:dyDescent="0.2">
      <c r="A391" s="26">
        <f t="shared" si="5"/>
        <v>388</v>
      </c>
      <c r="B391" s="34" t="s">
        <v>435</v>
      </c>
      <c r="C391" s="34" t="s">
        <v>354</v>
      </c>
      <c r="D391" s="34" t="s">
        <v>591</v>
      </c>
      <c r="E391" s="34" t="s">
        <v>360</v>
      </c>
      <c r="F391" s="35">
        <v>10000</v>
      </c>
      <c r="G391" s="35">
        <v>10000</v>
      </c>
      <c r="H391" s="36">
        <v>287</v>
      </c>
      <c r="I391" s="36">
        <v>0</v>
      </c>
      <c r="J391" s="36">
        <v>304</v>
      </c>
      <c r="K391" s="36">
        <v>21.25</v>
      </c>
      <c r="L391" s="36">
        <v>612.25</v>
      </c>
      <c r="M391" s="36">
        <v>9387.75</v>
      </c>
      <c r="N391" s="31" t="s">
        <v>594</v>
      </c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32"/>
      <c r="BR391" s="32"/>
      <c r="BS391" s="32"/>
      <c r="BT391" s="32"/>
      <c r="BU391" s="32"/>
      <c r="BV391" s="32"/>
      <c r="BW391" s="32"/>
      <c r="BX391" s="32"/>
      <c r="BY391" s="32"/>
      <c r="BZ391" s="32"/>
      <c r="CA391" s="32"/>
      <c r="CB391" s="32"/>
      <c r="CC391" s="32"/>
      <c r="CD391" s="32"/>
      <c r="CE391" s="32"/>
      <c r="CF391" s="32"/>
      <c r="CG391" s="32"/>
      <c r="CH391" s="32"/>
      <c r="CI391" s="32"/>
      <c r="CJ391" s="32"/>
      <c r="CK391" s="32"/>
      <c r="CL391" s="32"/>
      <c r="CM391" s="32"/>
      <c r="CN391" s="32"/>
      <c r="CO391" s="32"/>
      <c r="CP391" s="32"/>
      <c r="CQ391" s="32"/>
      <c r="CR391" s="32"/>
      <c r="CS391" s="32"/>
      <c r="CT391" s="32"/>
      <c r="CU391" s="32"/>
    </row>
    <row r="392" spans="1:99" s="33" customFormat="1" ht="12" x14ac:dyDescent="0.2">
      <c r="A392" s="26">
        <f t="shared" si="5"/>
        <v>389</v>
      </c>
      <c r="B392" s="34" t="s">
        <v>436</v>
      </c>
      <c r="C392" s="34" t="s">
        <v>354</v>
      </c>
      <c r="D392" s="34" t="s">
        <v>591</v>
      </c>
      <c r="E392" s="34" t="s">
        <v>360</v>
      </c>
      <c r="F392" s="35">
        <v>10000</v>
      </c>
      <c r="G392" s="35">
        <v>10000</v>
      </c>
      <c r="H392" s="36">
        <v>287</v>
      </c>
      <c r="I392" s="36">
        <v>0</v>
      </c>
      <c r="J392" s="36">
        <v>304</v>
      </c>
      <c r="K392" s="36">
        <v>344.12</v>
      </c>
      <c r="L392" s="36">
        <v>935.12</v>
      </c>
      <c r="M392" s="36">
        <v>9064.8799999999992</v>
      </c>
      <c r="N392" s="31" t="s">
        <v>594</v>
      </c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  <c r="BN392" s="32"/>
      <c r="BO392" s="32"/>
      <c r="BP392" s="32"/>
      <c r="BQ392" s="32"/>
      <c r="BR392" s="32"/>
      <c r="BS392" s="32"/>
      <c r="BT392" s="32"/>
      <c r="BU392" s="32"/>
      <c r="BV392" s="32"/>
      <c r="BW392" s="32"/>
      <c r="BX392" s="32"/>
      <c r="BY392" s="32"/>
      <c r="BZ392" s="32"/>
      <c r="CA392" s="32"/>
      <c r="CB392" s="32"/>
      <c r="CC392" s="32"/>
      <c r="CD392" s="32"/>
      <c r="CE392" s="32"/>
      <c r="CF392" s="32"/>
      <c r="CG392" s="32"/>
      <c r="CH392" s="32"/>
      <c r="CI392" s="32"/>
      <c r="CJ392" s="32"/>
      <c r="CK392" s="32"/>
      <c r="CL392" s="32"/>
      <c r="CM392" s="32"/>
      <c r="CN392" s="32"/>
      <c r="CO392" s="32"/>
      <c r="CP392" s="32"/>
      <c r="CQ392" s="32"/>
      <c r="CR392" s="32"/>
      <c r="CS392" s="32"/>
      <c r="CT392" s="32"/>
      <c r="CU392" s="32"/>
    </row>
    <row r="393" spans="1:99" s="33" customFormat="1" ht="12" x14ac:dyDescent="0.2">
      <c r="A393" s="26">
        <f t="shared" si="5"/>
        <v>390</v>
      </c>
      <c r="B393" s="34" t="s">
        <v>437</v>
      </c>
      <c r="C393" s="34" t="s">
        <v>354</v>
      </c>
      <c r="D393" s="34" t="s">
        <v>591</v>
      </c>
      <c r="E393" s="34" t="s">
        <v>360</v>
      </c>
      <c r="F393" s="35">
        <v>10000</v>
      </c>
      <c r="G393" s="35">
        <v>10000</v>
      </c>
      <c r="H393" s="36">
        <v>287</v>
      </c>
      <c r="I393" s="36">
        <v>0</v>
      </c>
      <c r="J393" s="36">
        <v>304</v>
      </c>
      <c r="K393" s="36">
        <v>2028.56</v>
      </c>
      <c r="L393" s="36">
        <v>2619.56</v>
      </c>
      <c r="M393" s="36">
        <v>7380.44</v>
      </c>
      <c r="N393" s="31" t="s">
        <v>594</v>
      </c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  <c r="BO393" s="32"/>
      <c r="BP393" s="32"/>
      <c r="BQ393" s="32"/>
      <c r="BR393" s="32"/>
      <c r="BS393" s="32"/>
      <c r="BT393" s="32"/>
      <c r="BU393" s="32"/>
      <c r="BV393" s="32"/>
      <c r="BW393" s="32"/>
      <c r="BX393" s="32"/>
      <c r="BY393" s="32"/>
      <c r="BZ393" s="32"/>
      <c r="CA393" s="32"/>
      <c r="CB393" s="32"/>
      <c r="CC393" s="32"/>
      <c r="CD393" s="32"/>
      <c r="CE393" s="32"/>
      <c r="CF393" s="32"/>
      <c r="CG393" s="32"/>
      <c r="CH393" s="32"/>
      <c r="CI393" s="32"/>
      <c r="CJ393" s="32"/>
      <c r="CK393" s="32"/>
      <c r="CL393" s="32"/>
      <c r="CM393" s="32"/>
      <c r="CN393" s="32"/>
      <c r="CO393" s="32"/>
      <c r="CP393" s="32"/>
      <c r="CQ393" s="32"/>
      <c r="CR393" s="32"/>
      <c r="CS393" s="32"/>
      <c r="CT393" s="32"/>
      <c r="CU393" s="32"/>
    </row>
    <row r="394" spans="1:99" s="33" customFormat="1" ht="12" x14ac:dyDescent="0.2">
      <c r="A394" s="26">
        <f t="shared" si="5"/>
        <v>391</v>
      </c>
      <c r="B394" s="34" t="s">
        <v>438</v>
      </c>
      <c r="C394" s="34" t="s">
        <v>354</v>
      </c>
      <c r="D394" s="34" t="s">
        <v>591</v>
      </c>
      <c r="E394" s="34" t="s">
        <v>363</v>
      </c>
      <c r="F394" s="35">
        <v>15000</v>
      </c>
      <c r="G394" s="35">
        <v>15000</v>
      </c>
      <c r="H394" s="36">
        <v>430.5</v>
      </c>
      <c r="I394" s="36">
        <v>0</v>
      </c>
      <c r="J394" s="36">
        <v>456</v>
      </c>
      <c r="K394" s="36">
        <v>21.25</v>
      </c>
      <c r="L394" s="36">
        <v>907.75</v>
      </c>
      <c r="M394" s="36">
        <v>14092.25</v>
      </c>
      <c r="N394" s="31" t="s">
        <v>594</v>
      </c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  <c r="BO394" s="32"/>
      <c r="BP394" s="32"/>
      <c r="BQ394" s="32"/>
      <c r="BR394" s="32"/>
      <c r="BS394" s="32"/>
      <c r="BT394" s="32"/>
      <c r="BU394" s="32"/>
      <c r="BV394" s="32"/>
      <c r="BW394" s="32"/>
      <c r="BX394" s="32"/>
      <c r="BY394" s="32"/>
      <c r="BZ394" s="32"/>
      <c r="CA394" s="32"/>
      <c r="CB394" s="32"/>
      <c r="CC394" s="32"/>
      <c r="CD394" s="32"/>
      <c r="CE394" s="32"/>
      <c r="CF394" s="32"/>
      <c r="CG394" s="32"/>
      <c r="CH394" s="32"/>
      <c r="CI394" s="32"/>
      <c r="CJ394" s="32"/>
      <c r="CK394" s="32"/>
      <c r="CL394" s="32"/>
      <c r="CM394" s="32"/>
      <c r="CN394" s="32"/>
      <c r="CO394" s="32"/>
      <c r="CP394" s="32"/>
      <c r="CQ394" s="32"/>
      <c r="CR394" s="32"/>
      <c r="CS394" s="32"/>
      <c r="CT394" s="32"/>
      <c r="CU394" s="32"/>
    </row>
    <row r="395" spans="1:99" s="33" customFormat="1" ht="12" x14ac:dyDescent="0.2">
      <c r="A395" s="26">
        <f t="shared" si="5"/>
        <v>392</v>
      </c>
      <c r="B395" s="34" t="s">
        <v>439</v>
      </c>
      <c r="C395" s="34" t="s">
        <v>354</v>
      </c>
      <c r="D395" s="34" t="s">
        <v>591</v>
      </c>
      <c r="E395" s="34" t="s">
        <v>360</v>
      </c>
      <c r="F395" s="35">
        <v>10000</v>
      </c>
      <c r="G395" s="35">
        <v>10000</v>
      </c>
      <c r="H395" s="36">
        <v>287</v>
      </c>
      <c r="I395" s="36">
        <v>0</v>
      </c>
      <c r="J395" s="36">
        <v>304</v>
      </c>
      <c r="K395" s="36">
        <v>21.25</v>
      </c>
      <c r="L395" s="36">
        <v>612.25</v>
      </c>
      <c r="M395" s="36">
        <v>9387.75</v>
      </c>
      <c r="N395" s="31" t="s">
        <v>594</v>
      </c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32"/>
      <c r="BR395" s="32"/>
      <c r="BS395" s="32"/>
      <c r="BT395" s="32"/>
      <c r="BU395" s="32"/>
      <c r="BV395" s="32"/>
      <c r="BW395" s="32"/>
      <c r="BX395" s="32"/>
      <c r="BY395" s="32"/>
      <c r="BZ395" s="32"/>
      <c r="CA395" s="32"/>
      <c r="CB395" s="32"/>
      <c r="CC395" s="32"/>
      <c r="CD395" s="32"/>
      <c r="CE395" s="32"/>
      <c r="CF395" s="32"/>
      <c r="CG395" s="32"/>
      <c r="CH395" s="32"/>
      <c r="CI395" s="32"/>
      <c r="CJ395" s="32"/>
      <c r="CK395" s="32"/>
      <c r="CL395" s="32"/>
      <c r="CM395" s="32"/>
      <c r="CN395" s="32"/>
      <c r="CO395" s="32"/>
      <c r="CP395" s="32"/>
      <c r="CQ395" s="32"/>
      <c r="CR395" s="32"/>
      <c r="CS395" s="32"/>
      <c r="CT395" s="32"/>
      <c r="CU395" s="32"/>
    </row>
    <row r="396" spans="1:99" s="33" customFormat="1" ht="12" x14ac:dyDescent="0.2">
      <c r="A396" s="26">
        <f t="shared" si="5"/>
        <v>393</v>
      </c>
      <c r="B396" s="34" t="s">
        <v>440</v>
      </c>
      <c r="C396" s="34" t="s">
        <v>354</v>
      </c>
      <c r="D396" s="34" t="s">
        <v>591</v>
      </c>
      <c r="E396" s="34" t="s">
        <v>360</v>
      </c>
      <c r="F396" s="35">
        <v>10000</v>
      </c>
      <c r="G396" s="35">
        <v>10000</v>
      </c>
      <c r="H396" s="36">
        <v>287</v>
      </c>
      <c r="I396" s="36">
        <v>0</v>
      </c>
      <c r="J396" s="36">
        <v>304</v>
      </c>
      <c r="K396" s="36">
        <v>21.25</v>
      </c>
      <c r="L396" s="36">
        <v>612.25</v>
      </c>
      <c r="M396" s="36">
        <v>9387.75</v>
      </c>
      <c r="N396" s="31" t="s">
        <v>594</v>
      </c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  <c r="BR396" s="32"/>
      <c r="BS396" s="32"/>
      <c r="BT396" s="32"/>
      <c r="BU396" s="32"/>
      <c r="BV396" s="32"/>
      <c r="BW396" s="32"/>
      <c r="BX396" s="32"/>
      <c r="BY396" s="32"/>
      <c r="BZ396" s="32"/>
      <c r="CA396" s="32"/>
      <c r="CB396" s="32"/>
      <c r="CC396" s="32"/>
      <c r="CD396" s="32"/>
      <c r="CE396" s="32"/>
      <c r="CF396" s="32"/>
      <c r="CG396" s="32"/>
      <c r="CH396" s="32"/>
      <c r="CI396" s="32"/>
      <c r="CJ396" s="32"/>
      <c r="CK396" s="32"/>
      <c r="CL396" s="32"/>
      <c r="CM396" s="32"/>
      <c r="CN396" s="32"/>
      <c r="CO396" s="32"/>
      <c r="CP396" s="32"/>
      <c r="CQ396" s="32"/>
      <c r="CR396" s="32"/>
      <c r="CS396" s="32"/>
      <c r="CT396" s="32"/>
      <c r="CU396" s="32"/>
    </row>
    <row r="397" spans="1:99" s="33" customFormat="1" ht="12" x14ac:dyDescent="0.2">
      <c r="A397" s="26">
        <f t="shared" ref="A397:A460" si="6">+A396+1</f>
        <v>394</v>
      </c>
      <c r="B397" s="34" t="s">
        <v>441</v>
      </c>
      <c r="C397" s="34" t="s">
        <v>354</v>
      </c>
      <c r="D397" s="34" t="s">
        <v>591</v>
      </c>
      <c r="E397" s="34" t="s">
        <v>356</v>
      </c>
      <c r="F397" s="35">
        <v>10000</v>
      </c>
      <c r="G397" s="35">
        <v>10000</v>
      </c>
      <c r="H397" s="36">
        <v>287</v>
      </c>
      <c r="I397" s="36">
        <v>0</v>
      </c>
      <c r="J397" s="36">
        <v>304</v>
      </c>
      <c r="K397" s="36">
        <v>17.77</v>
      </c>
      <c r="L397" s="36">
        <v>608.77</v>
      </c>
      <c r="M397" s="36">
        <v>9391.23</v>
      </c>
      <c r="N397" s="31" t="s">
        <v>594</v>
      </c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32"/>
      <c r="BR397" s="32"/>
      <c r="BS397" s="32"/>
      <c r="BT397" s="32"/>
      <c r="BU397" s="32"/>
      <c r="BV397" s="32"/>
      <c r="BW397" s="32"/>
      <c r="BX397" s="32"/>
      <c r="BY397" s="32"/>
      <c r="BZ397" s="32"/>
      <c r="CA397" s="32"/>
      <c r="CB397" s="32"/>
      <c r="CC397" s="32"/>
      <c r="CD397" s="32"/>
      <c r="CE397" s="32"/>
      <c r="CF397" s="32"/>
      <c r="CG397" s="32"/>
      <c r="CH397" s="32"/>
      <c r="CI397" s="32"/>
      <c r="CJ397" s="32"/>
      <c r="CK397" s="32"/>
      <c r="CL397" s="32"/>
      <c r="CM397" s="32"/>
      <c r="CN397" s="32"/>
      <c r="CO397" s="32"/>
      <c r="CP397" s="32"/>
      <c r="CQ397" s="32"/>
      <c r="CR397" s="32"/>
      <c r="CS397" s="32"/>
      <c r="CT397" s="32"/>
      <c r="CU397" s="32"/>
    </row>
    <row r="398" spans="1:99" s="33" customFormat="1" ht="12" x14ac:dyDescent="0.2">
      <c r="A398" s="26">
        <f t="shared" si="6"/>
        <v>395</v>
      </c>
      <c r="B398" s="34" t="s">
        <v>442</v>
      </c>
      <c r="C398" s="34" t="s">
        <v>354</v>
      </c>
      <c r="D398" s="34" t="s">
        <v>591</v>
      </c>
      <c r="E398" s="34" t="s">
        <v>356</v>
      </c>
      <c r="F398" s="35">
        <v>12650</v>
      </c>
      <c r="G398" s="35">
        <v>12650</v>
      </c>
      <c r="H398" s="36">
        <v>363.06</v>
      </c>
      <c r="I398" s="36">
        <v>0</v>
      </c>
      <c r="J398" s="36">
        <v>384.56</v>
      </c>
      <c r="K398" s="36">
        <v>5929.75</v>
      </c>
      <c r="L398" s="36">
        <v>6677.37</v>
      </c>
      <c r="M398" s="36">
        <v>5972.63</v>
      </c>
      <c r="N398" s="31" t="s">
        <v>594</v>
      </c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32"/>
      <c r="BR398" s="32"/>
      <c r="BS398" s="32"/>
      <c r="BT398" s="32"/>
      <c r="BU398" s="32"/>
      <c r="BV398" s="32"/>
      <c r="BW398" s="32"/>
      <c r="BX398" s="32"/>
      <c r="BY398" s="32"/>
      <c r="BZ398" s="32"/>
      <c r="CA398" s="32"/>
      <c r="CB398" s="32"/>
      <c r="CC398" s="32"/>
      <c r="CD398" s="32"/>
      <c r="CE398" s="32"/>
      <c r="CF398" s="32"/>
      <c r="CG398" s="32"/>
      <c r="CH398" s="32"/>
      <c r="CI398" s="32"/>
      <c r="CJ398" s="32"/>
      <c r="CK398" s="32"/>
      <c r="CL398" s="32"/>
      <c r="CM398" s="32"/>
      <c r="CN398" s="32"/>
      <c r="CO398" s="32"/>
      <c r="CP398" s="32"/>
      <c r="CQ398" s="32"/>
      <c r="CR398" s="32"/>
      <c r="CS398" s="32"/>
      <c r="CT398" s="32"/>
      <c r="CU398" s="32"/>
    </row>
    <row r="399" spans="1:99" s="33" customFormat="1" ht="12" x14ac:dyDescent="0.2">
      <c r="A399" s="26">
        <f t="shared" si="6"/>
        <v>396</v>
      </c>
      <c r="B399" s="34" t="s">
        <v>443</v>
      </c>
      <c r="C399" s="34" t="s">
        <v>354</v>
      </c>
      <c r="D399" s="34" t="s">
        <v>591</v>
      </c>
      <c r="E399" s="34" t="s">
        <v>374</v>
      </c>
      <c r="F399" s="35">
        <v>11500</v>
      </c>
      <c r="G399" s="35">
        <v>11500</v>
      </c>
      <c r="H399" s="36">
        <v>330.05</v>
      </c>
      <c r="I399" s="36">
        <v>0</v>
      </c>
      <c r="J399" s="36">
        <v>349.6</v>
      </c>
      <c r="K399" s="36">
        <v>17.77</v>
      </c>
      <c r="L399" s="36">
        <v>697.42</v>
      </c>
      <c r="M399" s="36">
        <v>10802.58</v>
      </c>
      <c r="N399" s="31" t="s">
        <v>594</v>
      </c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32"/>
      <c r="BR399" s="32"/>
      <c r="BS399" s="32"/>
      <c r="BT399" s="32"/>
      <c r="BU399" s="32"/>
      <c r="BV399" s="32"/>
      <c r="BW399" s="32"/>
      <c r="BX399" s="32"/>
      <c r="BY399" s="32"/>
      <c r="BZ399" s="32"/>
      <c r="CA399" s="32"/>
      <c r="CB399" s="32"/>
      <c r="CC399" s="32"/>
      <c r="CD399" s="32"/>
      <c r="CE399" s="32"/>
      <c r="CF399" s="32"/>
      <c r="CG399" s="32"/>
      <c r="CH399" s="32"/>
      <c r="CI399" s="32"/>
      <c r="CJ399" s="32"/>
      <c r="CK399" s="32"/>
      <c r="CL399" s="32"/>
      <c r="CM399" s="32"/>
      <c r="CN399" s="32"/>
      <c r="CO399" s="32"/>
      <c r="CP399" s="32"/>
      <c r="CQ399" s="32"/>
      <c r="CR399" s="32"/>
      <c r="CS399" s="32"/>
      <c r="CT399" s="32"/>
      <c r="CU399" s="32"/>
    </row>
    <row r="400" spans="1:99" s="33" customFormat="1" ht="12" x14ac:dyDescent="0.2">
      <c r="A400" s="26">
        <f t="shared" si="6"/>
        <v>397</v>
      </c>
      <c r="B400" s="44" t="s">
        <v>444</v>
      </c>
      <c r="C400" s="44" t="s">
        <v>354</v>
      </c>
      <c r="D400" s="44" t="s">
        <v>591</v>
      </c>
      <c r="E400" s="44" t="s">
        <v>360</v>
      </c>
      <c r="F400" s="48">
        <v>10000</v>
      </c>
      <c r="G400" s="48">
        <v>10000</v>
      </c>
      <c r="H400" s="43">
        <v>287</v>
      </c>
      <c r="I400" s="43">
        <v>0</v>
      </c>
      <c r="J400" s="43">
        <v>304</v>
      </c>
      <c r="K400" s="43">
        <v>2021.25</v>
      </c>
      <c r="L400" s="43">
        <f>+K400+J400+H400</f>
        <v>2612.25</v>
      </c>
      <c r="M400" s="43">
        <f>+F400-L400</f>
        <v>7387.75</v>
      </c>
      <c r="N400" s="45" t="s">
        <v>594</v>
      </c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  <c r="BR400" s="32"/>
      <c r="BS400" s="32"/>
      <c r="BT400" s="32"/>
      <c r="BU400" s="32"/>
      <c r="BV400" s="32"/>
      <c r="BW400" s="32"/>
      <c r="BX400" s="32"/>
      <c r="BY400" s="32"/>
      <c r="BZ400" s="32"/>
      <c r="CA400" s="32"/>
      <c r="CB400" s="32"/>
      <c r="CC400" s="32"/>
      <c r="CD400" s="32"/>
      <c r="CE400" s="32"/>
      <c r="CF400" s="32"/>
      <c r="CG400" s="32"/>
      <c r="CH400" s="32"/>
      <c r="CI400" s="32"/>
      <c r="CJ400" s="32"/>
      <c r="CK400" s="32"/>
      <c r="CL400" s="32"/>
      <c r="CM400" s="32"/>
      <c r="CN400" s="32"/>
      <c r="CO400" s="32"/>
      <c r="CP400" s="32"/>
      <c r="CQ400" s="32"/>
      <c r="CR400" s="32"/>
      <c r="CS400" s="32"/>
      <c r="CT400" s="32"/>
      <c r="CU400" s="32"/>
    </row>
    <row r="401" spans="1:99" s="33" customFormat="1" ht="12" x14ac:dyDescent="0.2">
      <c r="A401" s="26">
        <f t="shared" si="6"/>
        <v>398</v>
      </c>
      <c r="B401" s="44" t="s">
        <v>445</v>
      </c>
      <c r="C401" s="44" t="s">
        <v>354</v>
      </c>
      <c r="D401" s="44" t="s">
        <v>591</v>
      </c>
      <c r="E401" s="44" t="s">
        <v>356</v>
      </c>
      <c r="F401" s="48">
        <v>13500</v>
      </c>
      <c r="G401" s="48">
        <v>13500</v>
      </c>
      <c r="H401" s="43">
        <v>387.45</v>
      </c>
      <c r="I401" s="43">
        <v>0</v>
      </c>
      <c r="J401" s="43">
        <v>410.4</v>
      </c>
      <c r="K401" s="43">
        <v>3959.04</v>
      </c>
      <c r="L401" s="43">
        <v>4756.8900000000003</v>
      </c>
      <c r="M401" s="43">
        <v>8743.11</v>
      </c>
      <c r="N401" s="45" t="s">
        <v>594</v>
      </c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  <c r="BT401" s="32"/>
      <c r="BU401" s="32"/>
      <c r="BV401" s="32"/>
      <c r="BW401" s="32"/>
      <c r="BX401" s="32"/>
      <c r="BY401" s="32"/>
      <c r="BZ401" s="32"/>
      <c r="CA401" s="32"/>
      <c r="CB401" s="32"/>
      <c r="CC401" s="32"/>
      <c r="CD401" s="32"/>
      <c r="CE401" s="32"/>
      <c r="CF401" s="32"/>
      <c r="CG401" s="32"/>
      <c r="CH401" s="32"/>
      <c r="CI401" s="32"/>
      <c r="CJ401" s="32"/>
      <c r="CK401" s="32"/>
      <c r="CL401" s="32"/>
      <c r="CM401" s="32"/>
      <c r="CN401" s="32"/>
      <c r="CO401" s="32"/>
      <c r="CP401" s="32"/>
      <c r="CQ401" s="32"/>
      <c r="CR401" s="32"/>
      <c r="CS401" s="32"/>
      <c r="CT401" s="32"/>
      <c r="CU401" s="32"/>
    </row>
    <row r="402" spans="1:99" s="33" customFormat="1" ht="12" x14ac:dyDescent="0.2">
      <c r="A402" s="26">
        <f t="shared" si="6"/>
        <v>399</v>
      </c>
      <c r="B402" s="44" t="s">
        <v>446</v>
      </c>
      <c r="C402" s="44" t="s">
        <v>354</v>
      </c>
      <c r="D402" s="44" t="s">
        <v>591</v>
      </c>
      <c r="E402" s="44" t="s">
        <v>360</v>
      </c>
      <c r="F402" s="48">
        <v>10000</v>
      </c>
      <c r="G402" s="48">
        <v>10000</v>
      </c>
      <c r="H402" s="43">
        <v>287</v>
      </c>
      <c r="I402" s="43">
        <v>0</v>
      </c>
      <c r="J402" s="43">
        <v>304</v>
      </c>
      <c r="K402" s="43">
        <v>19.510000000000002</v>
      </c>
      <c r="L402" s="43">
        <v>610.51</v>
      </c>
      <c r="M402" s="43">
        <v>9389.49</v>
      </c>
      <c r="N402" s="45" t="s">
        <v>594</v>
      </c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  <c r="BR402" s="32"/>
      <c r="BS402" s="32"/>
      <c r="BT402" s="32"/>
      <c r="BU402" s="32"/>
      <c r="BV402" s="32"/>
      <c r="BW402" s="32"/>
      <c r="BX402" s="32"/>
      <c r="BY402" s="32"/>
      <c r="BZ402" s="32"/>
      <c r="CA402" s="32"/>
      <c r="CB402" s="32"/>
      <c r="CC402" s="32"/>
      <c r="CD402" s="32"/>
      <c r="CE402" s="32"/>
      <c r="CF402" s="32"/>
      <c r="CG402" s="32"/>
      <c r="CH402" s="32"/>
      <c r="CI402" s="32"/>
      <c r="CJ402" s="32"/>
      <c r="CK402" s="32"/>
      <c r="CL402" s="32"/>
      <c r="CM402" s="32"/>
      <c r="CN402" s="32"/>
      <c r="CO402" s="32"/>
      <c r="CP402" s="32"/>
      <c r="CQ402" s="32"/>
      <c r="CR402" s="32"/>
      <c r="CS402" s="32"/>
      <c r="CT402" s="32"/>
      <c r="CU402" s="32"/>
    </row>
    <row r="403" spans="1:99" s="33" customFormat="1" ht="12" x14ac:dyDescent="0.2">
      <c r="A403" s="26">
        <f t="shared" si="6"/>
        <v>400</v>
      </c>
      <c r="B403" s="44" t="s">
        <v>447</v>
      </c>
      <c r="C403" s="44" t="s">
        <v>354</v>
      </c>
      <c r="D403" s="44" t="s">
        <v>591</v>
      </c>
      <c r="E403" s="44" t="s">
        <v>360</v>
      </c>
      <c r="F403" s="48">
        <v>10000</v>
      </c>
      <c r="G403" s="48">
        <v>10000</v>
      </c>
      <c r="H403" s="43">
        <v>287</v>
      </c>
      <c r="I403" s="43">
        <v>0</v>
      </c>
      <c r="J403" s="43">
        <v>304</v>
      </c>
      <c r="K403" s="43">
        <v>21.25</v>
      </c>
      <c r="L403" s="43">
        <v>612.25</v>
      </c>
      <c r="M403" s="43">
        <v>9387.75</v>
      </c>
      <c r="N403" s="45" t="s">
        <v>594</v>
      </c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  <c r="BR403" s="32"/>
      <c r="BS403" s="32"/>
      <c r="BT403" s="32"/>
      <c r="BU403" s="32"/>
      <c r="BV403" s="32"/>
      <c r="BW403" s="32"/>
      <c r="BX403" s="32"/>
      <c r="BY403" s="32"/>
      <c r="BZ403" s="32"/>
      <c r="CA403" s="32"/>
      <c r="CB403" s="32"/>
      <c r="CC403" s="32"/>
      <c r="CD403" s="32"/>
      <c r="CE403" s="32"/>
      <c r="CF403" s="32"/>
      <c r="CG403" s="32"/>
      <c r="CH403" s="32"/>
      <c r="CI403" s="32"/>
      <c r="CJ403" s="32"/>
      <c r="CK403" s="32"/>
      <c r="CL403" s="32"/>
      <c r="CM403" s="32"/>
      <c r="CN403" s="32"/>
      <c r="CO403" s="32"/>
      <c r="CP403" s="32"/>
      <c r="CQ403" s="32"/>
      <c r="CR403" s="32"/>
      <c r="CS403" s="32"/>
      <c r="CT403" s="32"/>
      <c r="CU403" s="32"/>
    </row>
    <row r="404" spans="1:99" s="33" customFormat="1" ht="12" x14ac:dyDescent="0.2">
      <c r="A404" s="26">
        <f t="shared" si="6"/>
        <v>401</v>
      </c>
      <c r="B404" s="44" t="s">
        <v>448</v>
      </c>
      <c r="C404" s="44" t="s">
        <v>354</v>
      </c>
      <c r="D404" s="44" t="s">
        <v>591</v>
      </c>
      <c r="E404" s="44" t="s">
        <v>360</v>
      </c>
      <c r="F404" s="48">
        <v>10000</v>
      </c>
      <c r="G404" s="48">
        <v>10000</v>
      </c>
      <c r="H404" s="43">
        <v>287</v>
      </c>
      <c r="I404" s="43">
        <v>0</v>
      </c>
      <c r="J404" s="43">
        <v>304</v>
      </c>
      <c r="K404" s="43">
        <v>17.77</v>
      </c>
      <c r="L404" s="43">
        <v>608.77</v>
      </c>
      <c r="M404" s="43">
        <v>9391.23</v>
      </c>
      <c r="N404" s="45" t="s">
        <v>594</v>
      </c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  <c r="BT404" s="32"/>
      <c r="BU404" s="32"/>
      <c r="BV404" s="32"/>
      <c r="BW404" s="32"/>
      <c r="BX404" s="32"/>
      <c r="BY404" s="32"/>
      <c r="BZ404" s="32"/>
      <c r="CA404" s="32"/>
      <c r="CB404" s="32"/>
      <c r="CC404" s="32"/>
      <c r="CD404" s="32"/>
      <c r="CE404" s="32"/>
      <c r="CF404" s="32"/>
      <c r="CG404" s="32"/>
      <c r="CH404" s="32"/>
      <c r="CI404" s="32"/>
      <c r="CJ404" s="32"/>
      <c r="CK404" s="32"/>
      <c r="CL404" s="32"/>
      <c r="CM404" s="32"/>
      <c r="CN404" s="32"/>
      <c r="CO404" s="32"/>
      <c r="CP404" s="32"/>
      <c r="CQ404" s="32"/>
      <c r="CR404" s="32"/>
      <c r="CS404" s="32"/>
      <c r="CT404" s="32"/>
      <c r="CU404" s="32"/>
    </row>
    <row r="405" spans="1:99" s="33" customFormat="1" ht="12" x14ac:dyDescent="0.2">
      <c r="A405" s="26">
        <f t="shared" si="6"/>
        <v>402</v>
      </c>
      <c r="B405" s="34" t="s">
        <v>449</v>
      </c>
      <c r="C405" s="34" t="s">
        <v>354</v>
      </c>
      <c r="D405" s="34" t="s">
        <v>591</v>
      </c>
      <c r="E405" s="34" t="s">
        <v>360</v>
      </c>
      <c r="F405" s="35">
        <v>10000</v>
      </c>
      <c r="G405" s="35">
        <v>10000</v>
      </c>
      <c r="H405" s="36">
        <v>287</v>
      </c>
      <c r="I405" s="36">
        <v>0</v>
      </c>
      <c r="J405" s="36">
        <v>304</v>
      </c>
      <c r="K405" s="36">
        <v>824.94</v>
      </c>
      <c r="L405" s="36">
        <v>1415.94</v>
      </c>
      <c r="M405" s="36">
        <v>8584.06</v>
      </c>
      <c r="N405" s="31" t="s">
        <v>594</v>
      </c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  <c r="BR405" s="32"/>
      <c r="BS405" s="32"/>
      <c r="BT405" s="32"/>
      <c r="BU405" s="32"/>
      <c r="BV405" s="32"/>
      <c r="BW405" s="32"/>
      <c r="BX405" s="32"/>
      <c r="BY405" s="32"/>
      <c r="BZ405" s="32"/>
      <c r="CA405" s="32"/>
      <c r="CB405" s="32"/>
      <c r="CC405" s="32"/>
      <c r="CD405" s="32"/>
      <c r="CE405" s="32"/>
      <c r="CF405" s="32"/>
      <c r="CG405" s="32"/>
      <c r="CH405" s="32"/>
      <c r="CI405" s="32"/>
      <c r="CJ405" s="32"/>
      <c r="CK405" s="32"/>
      <c r="CL405" s="32"/>
      <c r="CM405" s="32"/>
      <c r="CN405" s="32"/>
      <c r="CO405" s="32"/>
      <c r="CP405" s="32"/>
      <c r="CQ405" s="32"/>
      <c r="CR405" s="32"/>
      <c r="CS405" s="32"/>
      <c r="CT405" s="32"/>
      <c r="CU405" s="32"/>
    </row>
    <row r="406" spans="1:99" s="33" customFormat="1" ht="12" x14ac:dyDescent="0.2">
      <c r="A406" s="26">
        <f t="shared" si="6"/>
        <v>403</v>
      </c>
      <c r="B406" s="34" t="s">
        <v>450</v>
      </c>
      <c r="C406" s="34" t="s">
        <v>354</v>
      </c>
      <c r="D406" s="34" t="s">
        <v>591</v>
      </c>
      <c r="E406" s="34" t="s">
        <v>360</v>
      </c>
      <c r="F406" s="35">
        <v>10000</v>
      </c>
      <c r="G406" s="35">
        <v>10000</v>
      </c>
      <c r="H406" s="36">
        <v>287</v>
      </c>
      <c r="I406" s="36">
        <v>0</v>
      </c>
      <c r="J406" s="36">
        <v>304</v>
      </c>
      <c r="K406" s="36">
        <v>421.25</v>
      </c>
      <c r="L406" s="36">
        <v>1012.25</v>
      </c>
      <c r="M406" s="36">
        <v>8987.75</v>
      </c>
      <c r="N406" s="31" t="s">
        <v>594</v>
      </c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  <c r="BR406" s="32"/>
      <c r="BS406" s="32"/>
      <c r="BT406" s="32"/>
      <c r="BU406" s="32"/>
      <c r="BV406" s="32"/>
      <c r="BW406" s="32"/>
      <c r="BX406" s="32"/>
      <c r="BY406" s="32"/>
      <c r="BZ406" s="32"/>
      <c r="CA406" s="32"/>
      <c r="CB406" s="32"/>
      <c r="CC406" s="32"/>
      <c r="CD406" s="32"/>
      <c r="CE406" s="32"/>
      <c r="CF406" s="32"/>
      <c r="CG406" s="32"/>
      <c r="CH406" s="32"/>
      <c r="CI406" s="32"/>
      <c r="CJ406" s="32"/>
      <c r="CK406" s="32"/>
      <c r="CL406" s="32"/>
      <c r="CM406" s="32"/>
      <c r="CN406" s="32"/>
      <c r="CO406" s="32"/>
      <c r="CP406" s="32"/>
      <c r="CQ406" s="32"/>
      <c r="CR406" s="32"/>
      <c r="CS406" s="32"/>
      <c r="CT406" s="32"/>
      <c r="CU406" s="32"/>
    </row>
    <row r="407" spans="1:99" s="33" customFormat="1" ht="12" x14ac:dyDescent="0.2">
      <c r="A407" s="26">
        <f t="shared" si="6"/>
        <v>404</v>
      </c>
      <c r="B407" s="34" t="s">
        <v>451</v>
      </c>
      <c r="C407" s="34" t="s">
        <v>354</v>
      </c>
      <c r="D407" s="34" t="s">
        <v>591</v>
      </c>
      <c r="E407" s="34" t="s">
        <v>360</v>
      </c>
      <c r="F407" s="35">
        <v>10000</v>
      </c>
      <c r="G407" s="35">
        <v>10000</v>
      </c>
      <c r="H407" s="36">
        <v>287</v>
      </c>
      <c r="I407" s="36">
        <v>0</v>
      </c>
      <c r="J407" s="36">
        <v>304</v>
      </c>
      <c r="K407" s="36">
        <v>21.25</v>
      </c>
      <c r="L407" s="36">
        <v>612.25</v>
      </c>
      <c r="M407" s="36">
        <v>9387.75</v>
      </c>
      <c r="N407" s="31" t="s">
        <v>594</v>
      </c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32"/>
      <c r="BR407" s="32"/>
      <c r="BS407" s="32"/>
      <c r="BT407" s="32"/>
      <c r="BU407" s="32"/>
      <c r="BV407" s="32"/>
      <c r="BW407" s="32"/>
      <c r="BX407" s="32"/>
      <c r="BY407" s="32"/>
      <c r="BZ407" s="32"/>
      <c r="CA407" s="32"/>
      <c r="CB407" s="32"/>
      <c r="CC407" s="32"/>
      <c r="CD407" s="32"/>
      <c r="CE407" s="32"/>
      <c r="CF407" s="32"/>
      <c r="CG407" s="32"/>
      <c r="CH407" s="32"/>
      <c r="CI407" s="32"/>
      <c r="CJ407" s="32"/>
      <c r="CK407" s="32"/>
      <c r="CL407" s="32"/>
      <c r="CM407" s="32"/>
      <c r="CN407" s="32"/>
      <c r="CO407" s="32"/>
      <c r="CP407" s="32"/>
      <c r="CQ407" s="32"/>
      <c r="CR407" s="32"/>
      <c r="CS407" s="32"/>
      <c r="CT407" s="32"/>
      <c r="CU407" s="32"/>
    </row>
    <row r="408" spans="1:99" s="33" customFormat="1" ht="12" x14ac:dyDescent="0.2">
      <c r="A408" s="26">
        <f t="shared" si="6"/>
        <v>405</v>
      </c>
      <c r="B408" s="34" t="s">
        <v>452</v>
      </c>
      <c r="C408" s="34" t="s">
        <v>354</v>
      </c>
      <c r="D408" s="34" t="s">
        <v>591</v>
      </c>
      <c r="E408" s="34" t="s">
        <v>360</v>
      </c>
      <c r="F408" s="35">
        <v>10000</v>
      </c>
      <c r="G408" s="35">
        <v>10000</v>
      </c>
      <c r="H408" s="36">
        <v>287</v>
      </c>
      <c r="I408" s="36">
        <v>0</v>
      </c>
      <c r="J408" s="36">
        <v>304</v>
      </c>
      <c r="K408" s="36">
        <v>21.25</v>
      </c>
      <c r="L408" s="36">
        <v>612.25</v>
      </c>
      <c r="M408" s="36">
        <v>9387.75</v>
      </c>
      <c r="N408" s="31" t="s">
        <v>594</v>
      </c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  <c r="BO408" s="32"/>
      <c r="BP408" s="32"/>
      <c r="BQ408" s="32"/>
      <c r="BR408" s="32"/>
      <c r="BS408" s="32"/>
      <c r="BT408" s="32"/>
      <c r="BU408" s="32"/>
      <c r="BV408" s="32"/>
      <c r="BW408" s="32"/>
      <c r="BX408" s="32"/>
      <c r="BY408" s="32"/>
      <c r="BZ408" s="32"/>
      <c r="CA408" s="32"/>
      <c r="CB408" s="32"/>
      <c r="CC408" s="32"/>
      <c r="CD408" s="32"/>
      <c r="CE408" s="32"/>
      <c r="CF408" s="32"/>
      <c r="CG408" s="32"/>
      <c r="CH408" s="32"/>
      <c r="CI408" s="32"/>
      <c r="CJ408" s="32"/>
      <c r="CK408" s="32"/>
      <c r="CL408" s="32"/>
      <c r="CM408" s="32"/>
      <c r="CN408" s="32"/>
      <c r="CO408" s="32"/>
      <c r="CP408" s="32"/>
      <c r="CQ408" s="32"/>
      <c r="CR408" s="32"/>
      <c r="CS408" s="32"/>
      <c r="CT408" s="32"/>
      <c r="CU408" s="32"/>
    </row>
    <row r="409" spans="1:99" s="33" customFormat="1" ht="12" x14ac:dyDescent="0.2">
      <c r="A409" s="26">
        <f t="shared" si="6"/>
        <v>406</v>
      </c>
      <c r="B409" s="34" t="s">
        <v>453</v>
      </c>
      <c r="C409" s="34" t="s">
        <v>354</v>
      </c>
      <c r="D409" s="34" t="s">
        <v>591</v>
      </c>
      <c r="E409" s="34" t="s">
        <v>360</v>
      </c>
      <c r="F409" s="35">
        <v>10000</v>
      </c>
      <c r="G409" s="35">
        <v>10000</v>
      </c>
      <c r="H409" s="36">
        <v>287</v>
      </c>
      <c r="I409" s="36">
        <v>0</v>
      </c>
      <c r="J409" s="36">
        <v>304</v>
      </c>
      <c r="K409" s="36">
        <v>21.25</v>
      </c>
      <c r="L409" s="36">
        <v>612.25</v>
      </c>
      <c r="M409" s="36">
        <v>9387.75</v>
      </c>
      <c r="N409" s="31" t="s">
        <v>594</v>
      </c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  <c r="BN409" s="32"/>
      <c r="BO409" s="32"/>
      <c r="BP409" s="32"/>
      <c r="BQ409" s="32"/>
      <c r="BR409" s="32"/>
      <c r="BS409" s="32"/>
      <c r="BT409" s="32"/>
      <c r="BU409" s="32"/>
      <c r="BV409" s="32"/>
      <c r="BW409" s="32"/>
      <c r="BX409" s="32"/>
      <c r="BY409" s="32"/>
      <c r="BZ409" s="32"/>
      <c r="CA409" s="32"/>
      <c r="CB409" s="32"/>
      <c r="CC409" s="32"/>
      <c r="CD409" s="32"/>
      <c r="CE409" s="32"/>
      <c r="CF409" s="32"/>
      <c r="CG409" s="32"/>
      <c r="CH409" s="32"/>
      <c r="CI409" s="32"/>
      <c r="CJ409" s="32"/>
      <c r="CK409" s="32"/>
      <c r="CL409" s="32"/>
      <c r="CM409" s="32"/>
      <c r="CN409" s="32"/>
      <c r="CO409" s="32"/>
      <c r="CP409" s="32"/>
      <c r="CQ409" s="32"/>
      <c r="CR409" s="32"/>
      <c r="CS409" s="32"/>
      <c r="CT409" s="32"/>
      <c r="CU409" s="32"/>
    </row>
    <row r="410" spans="1:99" s="33" customFormat="1" ht="17.25" customHeight="1" x14ac:dyDescent="0.2">
      <c r="A410" s="26">
        <f t="shared" si="6"/>
        <v>407</v>
      </c>
      <c r="B410" s="34" t="s">
        <v>454</v>
      </c>
      <c r="C410" s="34" t="s">
        <v>354</v>
      </c>
      <c r="D410" s="34" t="s">
        <v>591</v>
      </c>
      <c r="E410" s="34" t="s">
        <v>360</v>
      </c>
      <c r="F410" s="35">
        <v>10000</v>
      </c>
      <c r="G410" s="35">
        <v>10000</v>
      </c>
      <c r="H410" s="36">
        <v>287</v>
      </c>
      <c r="I410" s="36">
        <v>0</v>
      </c>
      <c r="J410" s="36">
        <v>304</v>
      </c>
      <c r="K410" s="36">
        <v>19.510000000000002</v>
      </c>
      <c r="L410" s="36">
        <v>610.51</v>
      </c>
      <c r="M410" s="36">
        <v>9389.49</v>
      </c>
      <c r="N410" s="31" t="s">
        <v>594</v>
      </c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  <c r="BO410" s="32"/>
      <c r="BP410" s="32"/>
      <c r="BQ410" s="32"/>
      <c r="BR410" s="32"/>
      <c r="BS410" s="32"/>
      <c r="BT410" s="32"/>
      <c r="BU410" s="32"/>
      <c r="BV410" s="32"/>
      <c r="BW410" s="32"/>
      <c r="BX410" s="32"/>
      <c r="BY410" s="32"/>
      <c r="BZ410" s="32"/>
      <c r="CA410" s="32"/>
      <c r="CB410" s="32"/>
      <c r="CC410" s="32"/>
      <c r="CD410" s="32"/>
      <c r="CE410" s="32"/>
      <c r="CF410" s="32"/>
      <c r="CG410" s="32"/>
      <c r="CH410" s="32"/>
      <c r="CI410" s="32"/>
      <c r="CJ410" s="32"/>
      <c r="CK410" s="32"/>
      <c r="CL410" s="32"/>
      <c r="CM410" s="32"/>
      <c r="CN410" s="32"/>
      <c r="CO410" s="32"/>
      <c r="CP410" s="32"/>
      <c r="CQ410" s="32"/>
      <c r="CR410" s="32"/>
      <c r="CS410" s="32"/>
      <c r="CT410" s="32"/>
      <c r="CU410" s="32"/>
    </row>
    <row r="411" spans="1:99" s="33" customFormat="1" ht="12" x14ac:dyDescent="0.2">
      <c r="A411" s="26">
        <f t="shared" si="6"/>
        <v>408</v>
      </c>
      <c r="B411" s="34" t="s">
        <v>455</v>
      </c>
      <c r="C411" s="34" t="s">
        <v>354</v>
      </c>
      <c r="D411" s="34" t="s">
        <v>591</v>
      </c>
      <c r="E411" s="34" t="s">
        <v>360</v>
      </c>
      <c r="F411" s="35">
        <v>10000</v>
      </c>
      <c r="G411" s="35">
        <v>10000</v>
      </c>
      <c r="H411" s="36">
        <v>287</v>
      </c>
      <c r="I411" s="36">
        <v>0</v>
      </c>
      <c r="J411" s="36">
        <v>304</v>
      </c>
      <c r="K411" s="36">
        <v>19.510000000000002</v>
      </c>
      <c r="L411" s="36">
        <v>610.51</v>
      </c>
      <c r="M411" s="36">
        <v>9389.49</v>
      </c>
      <c r="N411" s="31" t="s">
        <v>594</v>
      </c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2"/>
      <c r="BR411" s="32"/>
      <c r="BS411" s="32"/>
      <c r="BT411" s="32"/>
      <c r="BU411" s="32"/>
      <c r="BV411" s="32"/>
      <c r="BW411" s="32"/>
      <c r="BX411" s="32"/>
      <c r="BY411" s="32"/>
      <c r="BZ411" s="32"/>
      <c r="CA411" s="32"/>
      <c r="CB411" s="32"/>
      <c r="CC411" s="32"/>
      <c r="CD411" s="32"/>
      <c r="CE411" s="32"/>
      <c r="CF411" s="32"/>
      <c r="CG411" s="32"/>
      <c r="CH411" s="32"/>
      <c r="CI411" s="32"/>
      <c r="CJ411" s="32"/>
      <c r="CK411" s="32"/>
      <c r="CL411" s="32"/>
      <c r="CM411" s="32"/>
      <c r="CN411" s="32"/>
      <c r="CO411" s="32"/>
      <c r="CP411" s="32"/>
      <c r="CQ411" s="32"/>
      <c r="CR411" s="32"/>
      <c r="CS411" s="32"/>
      <c r="CT411" s="32"/>
      <c r="CU411" s="32"/>
    </row>
    <row r="412" spans="1:99" s="33" customFormat="1" ht="12" x14ac:dyDescent="0.2">
      <c r="A412" s="26">
        <f t="shared" si="6"/>
        <v>409</v>
      </c>
      <c r="B412" s="34" t="s">
        <v>456</v>
      </c>
      <c r="C412" s="34" t="s">
        <v>354</v>
      </c>
      <c r="D412" s="34" t="s">
        <v>591</v>
      </c>
      <c r="E412" s="34" t="s">
        <v>360</v>
      </c>
      <c r="F412" s="35">
        <v>10000</v>
      </c>
      <c r="G412" s="35">
        <v>10000</v>
      </c>
      <c r="H412" s="36">
        <v>287</v>
      </c>
      <c r="I412" s="36">
        <v>0</v>
      </c>
      <c r="J412" s="36">
        <v>304</v>
      </c>
      <c r="K412" s="36">
        <v>19.510000000000002</v>
      </c>
      <c r="L412" s="36">
        <v>610.51</v>
      </c>
      <c r="M412" s="36">
        <v>9389.49</v>
      </c>
      <c r="N412" s="31" t="s">
        <v>594</v>
      </c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32"/>
      <c r="BR412" s="32"/>
      <c r="BS412" s="32"/>
      <c r="BT412" s="32"/>
      <c r="BU412" s="32"/>
      <c r="BV412" s="32"/>
      <c r="BW412" s="32"/>
      <c r="BX412" s="32"/>
      <c r="BY412" s="32"/>
      <c r="BZ412" s="32"/>
      <c r="CA412" s="32"/>
      <c r="CB412" s="32"/>
      <c r="CC412" s="32"/>
      <c r="CD412" s="32"/>
      <c r="CE412" s="32"/>
      <c r="CF412" s="32"/>
      <c r="CG412" s="32"/>
      <c r="CH412" s="32"/>
      <c r="CI412" s="32"/>
      <c r="CJ412" s="32"/>
      <c r="CK412" s="32"/>
      <c r="CL412" s="32"/>
      <c r="CM412" s="32"/>
      <c r="CN412" s="32"/>
      <c r="CO412" s="32"/>
      <c r="CP412" s="32"/>
      <c r="CQ412" s="32"/>
      <c r="CR412" s="32"/>
      <c r="CS412" s="32"/>
      <c r="CT412" s="32"/>
      <c r="CU412" s="32"/>
    </row>
    <row r="413" spans="1:99" s="33" customFormat="1" ht="12" x14ac:dyDescent="0.2">
      <c r="A413" s="26">
        <f t="shared" si="6"/>
        <v>410</v>
      </c>
      <c r="B413" s="34" t="s">
        <v>457</v>
      </c>
      <c r="C413" s="34" t="s">
        <v>354</v>
      </c>
      <c r="D413" s="34" t="s">
        <v>591</v>
      </c>
      <c r="E413" s="34" t="s">
        <v>360</v>
      </c>
      <c r="F413" s="35">
        <v>10000</v>
      </c>
      <c r="G413" s="35">
        <v>10000</v>
      </c>
      <c r="H413" s="36">
        <v>287</v>
      </c>
      <c r="I413" s="36">
        <v>0</v>
      </c>
      <c r="J413" s="36">
        <v>304</v>
      </c>
      <c r="K413" s="36">
        <v>4438.3</v>
      </c>
      <c r="L413" s="36">
        <v>5029.3</v>
      </c>
      <c r="M413" s="36">
        <v>4970.7</v>
      </c>
      <c r="N413" s="31" t="s">
        <v>594</v>
      </c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  <c r="BO413" s="32"/>
      <c r="BP413" s="32"/>
      <c r="BQ413" s="32"/>
      <c r="BR413" s="32"/>
      <c r="BS413" s="32"/>
      <c r="BT413" s="32"/>
      <c r="BU413" s="32"/>
      <c r="BV413" s="32"/>
      <c r="BW413" s="32"/>
      <c r="BX413" s="32"/>
      <c r="BY413" s="32"/>
      <c r="BZ413" s="32"/>
      <c r="CA413" s="32"/>
      <c r="CB413" s="32"/>
      <c r="CC413" s="32"/>
      <c r="CD413" s="32"/>
      <c r="CE413" s="32"/>
      <c r="CF413" s="32"/>
      <c r="CG413" s="32"/>
      <c r="CH413" s="32"/>
      <c r="CI413" s="32"/>
      <c r="CJ413" s="32"/>
      <c r="CK413" s="32"/>
      <c r="CL413" s="32"/>
      <c r="CM413" s="32"/>
      <c r="CN413" s="32"/>
      <c r="CO413" s="32"/>
      <c r="CP413" s="32"/>
      <c r="CQ413" s="32"/>
      <c r="CR413" s="32"/>
      <c r="CS413" s="32"/>
      <c r="CT413" s="32"/>
      <c r="CU413" s="32"/>
    </row>
    <row r="414" spans="1:99" s="33" customFormat="1" ht="12" x14ac:dyDescent="0.2">
      <c r="A414" s="26">
        <f t="shared" si="6"/>
        <v>411</v>
      </c>
      <c r="B414" s="34" t="s">
        <v>458</v>
      </c>
      <c r="C414" s="34" t="s">
        <v>354</v>
      </c>
      <c r="D414" s="34" t="s">
        <v>591</v>
      </c>
      <c r="E414" s="34" t="s">
        <v>360</v>
      </c>
      <c r="F414" s="35">
        <v>10000</v>
      </c>
      <c r="G414" s="35">
        <v>10000</v>
      </c>
      <c r="H414" s="36">
        <v>287</v>
      </c>
      <c r="I414" s="36">
        <v>0</v>
      </c>
      <c r="J414" s="36">
        <v>304</v>
      </c>
      <c r="K414" s="36">
        <v>2976.29</v>
      </c>
      <c r="L414" s="36">
        <v>3567.29</v>
      </c>
      <c r="M414" s="36">
        <v>6432.71</v>
      </c>
      <c r="N414" s="31" t="s">
        <v>594</v>
      </c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  <c r="BO414" s="32"/>
      <c r="BP414" s="32"/>
      <c r="BQ414" s="32"/>
      <c r="BR414" s="32"/>
      <c r="BS414" s="32"/>
      <c r="BT414" s="32"/>
      <c r="BU414" s="32"/>
      <c r="BV414" s="32"/>
      <c r="BW414" s="32"/>
      <c r="BX414" s="32"/>
      <c r="BY414" s="32"/>
      <c r="BZ414" s="32"/>
      <c r="CA414" s="32"/>
      <c r="CB414" s="32"/>
      <c r="CC414" s="32"/>
      <c r="CD414" s="32"/>
      <c r="CE414" s="32"/>
      <c r="CF414" s="32"/>
      <c r="CG414" s="32"/>
      <c r="CH414" s="32"/>
      <c r="CI414" s="32"/>
      <c r="CJ414" s="32"/>
      <c r="CK414" s="32"/>
      <c r="CL414" s="32"/>
      <c r="CM414" s="32"/>
      <c r="CN414" s="32"/>
      <c r="CO414" s="32"/>
      <c r="CP414" s="32"/>
      <c r="CQ414" s="32"/>
      <c r="CR414" s="32"/>
      <c r="CS414" s="32"/>
      <c r="CT414" s="32"/>
      <c r="CU414" s="32"/>
    </row>
    <row r="415" spans="1:99" s="42" customFormat="1" ht="12" x14ac:dyDescent="0.2">
      <c r="A415" s="26">
        <f t="shared" si="6"/>
        <v>412</v>
      </c>
      <c r="B415" s="37" t="s">
        <v>459</v>
      </c>
      <c r="C415" s="37" t="s">
        <v>354</v>
      </c>
      <c r="D415" s="37" t="s">
        <v>588</v>
      </c>
      <c r="E415" s="37" t="s">
        <v>376</v>
      </c>
      <c r="F415" s="38">
        <v>55000</v>
      </c>
      <c r="G415" s="38">
        <v>55000</v>
      </c>
      <c r="H415" s="39">
        <v>1578.5</v>
      </c>
      <c r="I415" s="39">
        <v>2559.6799999999998</v>
      </c>
      <c r="J415" s="39">
        <v>1672</v>
      </c>
      <c r="K415" s="39">
        <f>100+2506.23+17.77+500+6855.62</f>
        <v>9979.619999999999</v>
      </c>
      <c r="L415" s="41">
        <f>+K415+J415+I415+H415</f>
        <v>15789.8</v>
      </c>
      <c r="M415" s="39">
        <f>+F415-L415</f>
        <v>39210.199999999997</v>
      </c>
      <c r="N415" s="40" t="s">
        <v>594</v>
      </c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  <c r="BO415" s="32"/>
      <c r="BP415" s="32"/>
      <c r="BQ415" s="32"/>
      <c r="BR415" s="32"/>
      <c r="BS415" s="32"/>
      <c r="BT415" s="32"/>
      <c r="BU415" s="32"/>
      <c r="BV415" s="32"/>
      <c r="BW415" s="32"/>
      <c r="BX415" s="32"/>
      <c r="BY415" s="32"/>
      <c r="BZ415" s="32"/>
      <c r="CA415" s="32"/>
      <c r="CB415" s="32"/>
      <c r="CC415" s="32"/>
      <c r="CD415" s="32"/>
      <c r="CE415" s="32"/>
      <c r="CF415" s="32"/>
      <c r="CG415" s="32"/>
      <c r="CH415" s="32"/>
      <c r="CI415" s="32"/>
      <c r="CJ415" s="32"/>
      <c r="CK415" s="32"/>
      <c r="CL415" s="32"/>
      <c r="CM415" s="32"/>
      <c r="CN415" s="32"/>
      <c r="CO415" s="32"/>
      <c r="CP415" s="32"/>
      <c r="CQ415" s="32"/>
      <c r="CR415" s="32"/>
      <c r="CS415" s="32"/>
      <c r="CT415" s="32"/>
      <c r="CU415" s="32"/>
    </row>
    <row r="416" spans="1:99" s="33" customFormat="1" ht="12" x14ac:dyDescent="0.2">
      <c r="A416" s="26">
        <f t="shared" si="6"/>
        <v>413</v>
      </c>
      <c r="B416" s="34" t="s">
        <v>460</v>
      </c>
      <c r="C416" s="34" t="s">
        <v>354</v>
      </c>
      <c r="D416" s="34" t="s">
        <v>591</v>
      </c>
      <c r="E416" s="34" t="s">
        <v>363</v>
      </c>
      <c r="F416" s="35">
        <v>15000</v>
      </c>
      <c r="G416" s="35">
        <v>15000</v>
      </c>
      <c r="H416" s="36">
        <v>430.5</v>
      </c>
      <c r="I416" s="36">
        <v>0</v>
      </c>
      <c r="J416" s="36">
        <v>456</v>
      </c>
      <c r="K416" s="36">
        <v>1698.7</v>
      </c>
      <c r="L416" s="36">
        <v>2585.1999999999998</v>
      </c>
      <c r="M416" s="36">
        <v>12414.8</v>
      </c>
      <c r="N416" s="31" t="s">
        <v>594</v>
      </c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  <c r="BO416" s="32"/>
      <c r="BP416" s="32"/>
      <c r="BQ416" s="32"/>
      <c r="BR416" s="32"/>
      <c r="BS416" s="32"/>
      <c r="BT416" s="32"/>
      <c r="BU416" s="32"/>
      <c r="BV416" s="32"/>
      <c r="BW416" s="32"/>
      <c r="BX416" s="32"/>
      <c r="BY416" s="32"/>
      <c r="BZ416" s="32"/>
      <c r="CA416" s="32"/>
      <c r="CB416" s="32"/>
      <c r="CC416" s="32"/>
      <c r="CD416" s="32"/>
      <c r="CE416" s="32"/>
      <c r="CF416" s="32"/>
      <c r="CG416" s="32"/>
      <c r="CH416" s="32"/>
      <c r="CI416" s="32"/>
      <c r="CJ416" s="32"/>
      <c r="CK416" s="32"/>
      <c r="CL416" s="32"/>
      <c r="CM416" s="32"/>
      <c r="CN416" s="32"/>
      <c r="CO416" s="32"/>
      <c r="CP416" s="32"/>
      <c r="CQ416" s="32"/>
      <c r="CR416" s="32"/>
      <c r="CS416" s="32"/>
      <c r="CT416" s="32"/>
      <c r="CU416" s="32"/>
    </row>
    <row r="417" spans="1:99" s="33" customFormat="1" ht="12" x14ac:dyDescent="0.2">
      <c r="A417" s="26">
        <f t="shared" si="6"/>
        <v>414</v>
      </c>
      <c r="B417" s="34" t="s">
        <v>461</v>
      </c>
      <c r="C417" s="34" t="s">
        <v>354</v>
      </c>
      <c r="D417" s="34" t="s">
        <v>590</v>
      </c>
      <c r="E417" s="34" t="s">
        <v>376</v>
      </c>
      <c r="F417" s="35">
        <v>70000</v>
      </c>
      <c r="G417" s="35">
        <v>70000</v>
      </c>
      <c r="H417" s="36">
        <v>2009</v>
      </c>
      <c r="I417" s="36">
        <v>5368.48</v>
      </c>
      <c r="J417" s="36">
        <v>2128</v>
      </c>
      <c r="K417" s="36">
        <v>15719.51</v>
      </c>
      <c r="L417" s="36">
        <v>25224.99</v>
      </c>
      <c r="M417" s="36">
        <v>44775.01</v>
      </c>
      <c r="N417" s="31" t="s">
        <v>594</v>
      </c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32"/>
      <c r="BR417" s="32"/>
      <c r="BS417" s="32"/>
      <c r="BT417" s="32"/>
      <c r="BU417" s="32"/>
      <c r="BV417" s="32"/>
      <c r="BW417" s="32"/>
      <c r="BX417" s="32"/>
      <c r="BY417" s="32"/>
      <c r="BZ417" s="32"/>
      <c r="CA417" s="32"/>
      <c r="CB417" s="32"/>
      <c r="CC417" s="32"/>
      <c r="CD417" s="32"/>
      <c r="CE417" s="32"/>
      <c r="CF417" s="32"/>
      <c r="CG417" s="32"/>
      <c r="CH417" s="32"/>
      <c r="CI417" s="32"/>
      <c r="CJ417" s="32"/>
      <c r="CK417" s="32"/>
      <c r="CL417" s="32"/>
      <c r="CM417" s="32"/>
      <c r="CN417" s="32"/>
      <c r="CO417" s="32"/>
      <c r="CP417" s="32"/>
      <c r="CQ417" s="32"/>
      <c r="CR417" s="32"/>
      <c r="CS417" s="32"/>
      <c r="CT417" s="32"/>
      <c r="CU417" s="32"/>
    </row>
    <row r="418" spans="1:99" s="33" customFormat="1" ht="12" x14ac:dyDescent="0.2">
      <c r="A418" s="26">
        <f t="shared" si="6"/>
        <v>415</v>
      </c>
      <c r="B418" s="34" t="s">
        <v>462</v>
      </c>
      <c r="C418" s="34" t="s">
        <v>354</v>
      </c>
      <c r="D418" s="34" t="s">
        <v>591</v>
      </c>
      <c r="E418" s="34" t="s">
        <v>363</v>
      </c>
      <c r="F418" s="35">
        <v>10000</v>
      </c>
      <c r="G418" s="35">
        <v>10000</v>
      </c>
      <c r="H418" s="36">
        <v>287</v>
      </c>
      <c r="I418" s="36">
        <v>0</v>
      </c>
      <c r="J418" s="36">
        <v>304</v>
      </c>
      <c r="K418" s="36">
        <v>1614.34</v>
      </c>
      <c r="L418" s="36">
        <v>2205.34</v>
      </c>
      <c r="M418" s="36">
        <v>7794.66</v>
      </c>
      <c r="N418" s="31" t="s">
        <v>594</v>
      </c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  <c r="BO418" s="32"/>
      <c r="BP418" s="32"/>
      <c r="BQ418" s="32"/>
      <c r="BR418" s="32"/>
      <c r="BS418" s="32"/>
      <c r="BT418" s="32"/>
      <c r="BU418" s="32"/>
      <c r="BV418" s="32"/>
      <c r="BW418" s="32"/>
      <c r="BX418" s="32"/>
      <c r="BY418" s="32"/>
      <c r="BZ418" s="32"/>
      <c r="CA418" s="32"/>
      <c r="CB418" s="32"/>
      <c r="CC418" s="32"/>
      <c r="CD418" s="32"/>
      <c r="CE418" s="32"/>
      <c r="CF418" s="32"/>
      <c r="CG418" s="32"/>
      <c r="CH418" s="32"/>
      <c r="CI418" s="32"/>
      <c r="CJ418" s="32"/>
      <c r="CK418" s="32"/>
      <c r="CL418" s="32"/>
      <c r="CM418" s="32"/>
      <c r="CN418" s="32"/>
      <c r="CO418" s="32"/>
      <c r="CP418" s="32"/>
      <c r="CQ418" s="32"/>
      <c r="CR418" s="32"/>
      <c r="CS418" s="32"/>
      <c r="CT418" s="32"/>
      <c r="CU418" s="32"/>
    </row>
    <row r="419" spans="1:99" s="33" customFormat="1" ht="12" x14ac:dyDescent="0.2">
      <c r="A419" s="26">
        <f t="shared" si="6"/>
        <v>416</v>
      </c>
      <c r="B419" s="34" t="s">
        <v>463</v>
      </c>
      <c r="C419" s="34" t="s">
        <v>354</v>
      </c>
      <c r="D419" s="34" t="s">
        <v>591</v>
      </c>
      <c r="E419" s="34" t="s">
        <v>360</v>
      </c>
      <c r="F419" s="35">
        <v>10000</v>
      </c>
      <c r="G419" s="35">
        <v>10000</v>
      </c>
      <c r="H419" s="36">
        <v>287</v>
      </c>
      <c r="I419" s="36">
        <v>0</v>
      </c>
      <c r="J419" s="36">
        <v>304</v>
      </c>
      <c r="K419" s="36">
        <v>2215.5300000000002</v>
      </c>
      <c r="L419" s="36">
        <v>2806.53</v>
      </c>
      <c r="M419" s="36">
        <v>7193.47</v>
      </c>
      <c r="N419" s="31" t="s">
        <v>594</v>
      </c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  <c r="BO419" s="32"/>
      <c r="BP419" s="32"/>
      <c r="BQ419" s="32"/>
      <c r="BR419" s="32"/>
      <c r="BS419" s="32"/>
      <c r="BT419" s="32"/>
      <c r="BU419" s="32"/>
      <c r="BV419" s="32"/>
      <c r="BW419" s="32"/>
      <c r="BX419" s="32"/>
      <c r="BY419" s="32"/>
      <c r="BZ419" s="32"/>
      <c r="CA419" s="32"/>
      <c r="CB419" s="32"/>
      <c r="CC419" s="32"/>
      <c r="CD419" s="32"/>
      <c r="CE419" s="32"/>
      <c r="CF419" s="32"/>
      <c r="CG419" s="32"/>
      <c r="CH419" s="32"/>
      <c r="CI419" s="32"/>
      <c r="CJ419" s="32"/>
      <c r="CK419" s="32"/>
      <c r="CL419" s="32"/>
      <c r="CM419" s="32"/>
      <c r="CN419" s="32"/>
      <c r="CO419" s="32"/>
      <c r="CP419" s="32"/>
      <c r="CQ419" s="32"/>
      <c r="CR419" s="32"/>
      <c r="CS419" s="32"/>
      <c r="CT419" s="32"/>
      <c r="CU419" s="32"/>
    </row>
    <row r="420" spans="1:99" s="33" customFormat="1" ht="12" x14ac:dyDescent="0.2">
      <c r="A420" s="26">
        <f t="shared" si="6"/>
        <v>417</v>
      </c>
      <c r="B420" s="34" t="s">
        <v>464</v>
      </c>
      <c r="C420" s="34" t="s">
        <v>354</v>
      </c>
      <c r="D420" s="34" t="s">
        <v>591</v>
      </c>
      <c r="E420" s="34" t="s">
        <v>360</v>
      </c>
      <c r="F420" s="35">
        <v>10000</v>
      </c>
      <c r="G420" s="35">
        <v>10000</v>
      </c>
      <c r="H420" s="36">
        <v>287</v>
      </c>
      <c r="I420" s="36">
        <v>0</v>
      </c>
      <c r="J420" s="36">
        <v>304</v>
      </c>
      <c r="K420" s="36">
        <v>21.25</v>
      </c>
      <c r="L420" s="36">
        <v>612.25</v>
      </c>
      <c r="M420" s="36">
        <v>9387.75</v>
      </c>
      <c r="N420" s="31" t="s">
        <v>594</v>
      </c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  <c r="BO420" s="32"/>
      <c r="BP420" s="32"/>
      <c r="BQ420" s="32"/>
      <c r="BR420" s="32"/>
      <c r="BS420" s="32"/>
      <c r="BT420" s="32"/>
      <c r="BU420" s="32"/>
      <c r="BV420" s="32"/>
      <c r="BW420" s="32"/>
      <c r="BX420" s="32"/>
      <c r="BY420" s="32"/>
      <c r="BZ420" s="32"/>
      <c r="CA420" s="32"/>
      <c r="CB420" s="32"/>
      <c r="CC420" s="32"/>
      <c r="CD420" s="32"/>
      <c r="CE420" s="32"/>
      <c r="CF420" s="32"/>
      <c r="CG420" s="32"/>
      <c r="CH420" s="32"/>
      <c r="CI420" s="32"/>
      <c r="CJ420" s="32"/>
      <c r="CK420" s="32"/>
      <c r="CL420" s="32"/>
      <c r="CM420" s="32"/>
      <c r="CN420" s="32"/>
      <c r="CO420" s="32"/>
      <c r="CP420" s="32"/>
      <c r="CQ420" s="32"/>
      <c r="CR420" s="32"/>
      <c r="CS420" s="32"/>
      <c r="CT420" s="32"/>
      <c r="CU420" s="32"/>
    </row>
    <row r="421" spans="1:99" s="33" customFormat="1" ht="12" x14ac:dyDescent="0.2">
      <c r="A421" s="26">
        <f t="shared" si="6"/>
        <v>418</v>
      </c>
      <c r="B421" s="34" t="s">
        <v>465</v>
      </c>
      <c r="C421" s="34" t="s">
        <v>354</v>
      </c>
      <c r="D421" s="34" t="s">
        <v>591</v>
      </c>
      <c r="E421" s="34" t="s">
        <v>363</v>
      </c>
      <c r="F421" s="35">
        <v>10000</v>
      </c>
      <c r="G421" s="35">
        <v>10000</v>
      </c>
      <c r="H421" s="36">
        <v>287</v>
      </c>
      <c r="I421" s="36">
        <v>0</v>
      </c>
      <c r="J421" s="36">
        <v>304</v>
      </c>
      <c r="K421" s="36">
        <v>21.25</v>
      </c>
      <c r="L421" s="36">
        <v>612.25</v>
      </c>
      <c r="M421" s="36">
        <v>9387.75</v>
      </c>
      <c r="N421" s="31" t="s">
        <v>594</v>
      </c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32"/>
      <c r="BR421" s="32"/>
      <c r="BS421" s="32"/>
      <c r="BT421" s="32"/>
      <c r="BU421" s="32"/>
      <c r="BV421" s="32"/>
      <c r="BW421" s="32"/>
      <c r="BX421" s="32"/>
      <c r="BY421" s="32"/>
      <c r="BZ421" s="32"/>
      <c r="CA421" s="32"/>
      <c r="CB421" s="32"/>
      <c r="CC421" s="32"/>
      <c r="CD421" s="32"/>
      <c r="CE421" s="32"/>
      <c r="CF421" s="32"/>
      <c r="CG421" s="32"/>
      <c r="CH421" s="32"/>
      <c r="CI421" s="32"/>
      <c r="CJ421" s="32"/>
      <c r="CK421" s="32"/>
      <c r="CL421" s="32"/>
      <c r="CM421" s="32"/>
      <c r="CN421" s="32"/>
      <c r="CO421" s="32"/>
      <c r="CP421" s="32"/>
      <c r="CQ421" s="32"/>
      <c r="CR421" s="32"/>
      <c r="CS421" s="32"/>
      <c r="CT421" s="32"/>
      <c r="CU421" s="32"/>
    </row>
    <row r="422" spans="1:99" s="33" customFormat="1" ht="12" x14ac:dyDescent="0.2">
      <c r="A422" s="26">
        <f t="shared" si="6"/>
        <v>419</v>
      </c>
      <c r="B422" s="34" t="s">
        <v>466</v>
      </c>
      <c r="C422" s="34" t="s">
        <v>354</v>
      </c>
      <c r="D422" s="34" t="s">
        <v>590</v>
      </c>
      <c r="E422" s="34" t="s">
        <v>376</v>
      </c>
      <c r="F422" s="35">
        <v>50000</v>
      </c>
      <c r="G422" s="35">
        <v>50000</v>
      </c>
      <c r="H422" s="36">
        <v>1435</v>
      </c>
      <c r="I422" s="36">
        <v>1617.38</v>
      </c>
      <c r="J422" s="36">
        <v>1520</v>
      </c>
      <c r="K422" s="36">
        <v>12564.72</v>
      </c>
      <c r="L422" s="36">
        <f>+K422+J422+I422+H422</f>
        <v>17137.099999999999</v>
      </c>
      <c r="M422" s="36">
        <f>+F422-L422</f>
        <v>32862.9</v>
      </c>
      <c r="N422" s="31" t="s">
        <v>593</v>
      </c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  <c r="BO422" s="32"/>
      <c r="BP422" s="32"/>
      <c r="BQ422" s="32"/>
      <c r="BR422" s="32"/>
      <c r="BS422" s="32"/>
      <c r="BT422" s="32"/>
      <c r="BU422" s="32"/>
      <c r="BV422" s="32"/>
      <c r="BW422" s="32"/>
      <c r="BX422" s="32"/>
      <c r="BY422" s="32"/>
      <c r="BZ422" s="32"/>
      <c r="CA422" s="32"/>
      <c r="CB422" s="32"/>
      <c r="CC422" s="32"/>
      <c r="CD422" s="32"/>
      <c r="CE422" s="32"/>
      <c r="CF422" s="32"/>
      <c r="CG422" s="32"/>
      <c r="CH422" s="32"/>
      <c r="CI422" s="32"/>
      <c r="CJ422" s="32"/>
      <c r="CK422" s="32"/>
      <c r="CL422" s="32"/>
      <c r="CM422" s="32"/>
      <c r="CN422" s="32"/>
      <c r="CO422" s="32"/>
      <c r="CP422" s="32"/>
      <c r="CQ422" s="32"/>
      <c r="CR422" s="32"/>
      <c r="CS422" s="32"/>
      <c r="CT422" s="32"/>
      <c r="CU422" s="32"/>
    </row>
    <row r="423" spans="1:99" s="33" customFormat="1" ht="12" x14ac:dyDescent="0.2">
      <c r="A423" s="26">
        <f t="shared" si="6"/>
        <v>420</v>
      </c>
      <c r="B423" s="34" t="s">
        <v>467</v>
      </c>
      <c r="C423" s="34" t="s">
        <v>354</v>
      </c>
      <c r="D423" s="34" t="s">
        <v>591</v>
      </c>
      <c r="E423" s="34" t="s">
        <v>356</v>
      </c>
      <c r="F423" s="35">
        <v>10000</v>
      </c>
      <c r="G423" s="35">
        <v>10000</v>
      </c>
      <c r="H423" s="36">
        <v>287</v>
      </c>
      <c r="I423" s="36">
        <v>0</v>
      </c>
      <c r="J423" s="36">
        <v>304</v>
      </c>
      <c r="K423" s="36">
        <v>1598.7</v>
      </c>
      <c r="L423" s="36">
        <v>2189.6999999999998</v>
      </c>
      <c r="M423" s="36">
        <v>7810.3</v>
      </c>
      <c r="N423" s="31" t="s">
        <v>594</v>
      </c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  <c r="BO423" s="32"/>
      <c r="BP423" s="32"/>
      <c r="BQ423" s="32"/>
      <c r="BR423" s="32"/>
      <c r="BS423" s="32"/>
      <c r="BT423" s="32"/>
      <c r="BU423" s="32"/>
      <c r="BV423" s="32"/>
      <c r="BW423" s="32"/>
      <c r="BX423" s="32"/>
      <c r="BY423" s="32"/>
      <c r="BZ423" s="32"/>
      <c r="CA423" s="32"/>
      <c r="CB423" s="32"/>
      <c r="CC423" s="32"/>
      <c r="CD423" s="32"/>
      <c r="CE423" s="32"/>
      <c r="CF423" s="32"/>
      <c r="CG423" s="32"/>
      <c r="CH423" s="32"/>
      <c r="CI423" s="32"/>
      <c r="CJ423" s="32"/>
      <c r="CK423" s="32"/>
      <c r="CL423" s="32"/>
      <c r="CM423" s="32"/>
      <c r="CN423" s="32"/>
      <c r="CO423" s="32"/>
      <c r="CP423" s="32"/>
      <c r="CQ423" s="32"/>
      <c r="CR423" s="32"/>
      <c r="CS423" s="32"/>
      <c r="CT423" s="32"/>
      <c r="CU423" s="32"/>
    </row>
    <row r="424" spans="1:99" s="33" customFormat="1" ht="12" x14ac:dyDescent="0.2">
      <c r="A424" s="26">
        <f t="shared" si="6"/>
        <v>421</v>
      </c>
      <c r="B424" s="34" t="s">
        <v>468</v>
      </c>
      <c r="C424" s="34" t="s">
        <v>354</v>
      </c>
      <c r="D424" s="34" t="s">
        <v>591</v>
      </c>
      <c r="E424" s="34" t="s">
        <v>360</v>
      </c>
      <c r="F424" s="35">
        <v>10000</v>
      </c>
      <c r="G424" s="35">
        <v>10000</v>
      </c>
      <c r="H424" s="36">
        <v>287</v>
      </c>
      <c r="I424" s="36">
        <v>0</v>
      </c>
      <c r="J424" s="36">
        <v>304</v>
      </c>
      <c r="K424" s="36">
        <f>21.25+500+1360.96</f>
        <v>1882.21</v>
      </c>
      <c r="L424" s="36">
        <f>+K424+J424+H424</f>
        <v>2473.21</v>
      </c>
      <c r="M424" s="36">
        <f>+F424-L424</f>
        <v>7526.79</v>
      </c>
      <c r="N424" s="31" t="s">
        <v>594</v>
      </c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  <c r="BN424" s="32"/>
      <c r="BO424" s="32"/>
      <c r="BP424" s="32"/>
      <c r="BQ424" s="32"/>
      <c r="BR424" s="32"/>
      <c r="BS424" s="32"/>
      <c r="BT424" s="32"/>
      <c r="BU424" s="32"/>
      <c r="BV424" s="32"/>
      <c r="BW424" s="32"/>
      <c r="BX424" s="32"/>
      <c r="BY424" s="32"/>
      <c r="BZ424" s="32"/>
      <c r="CA424" s="32"/>
      <c r="CB424" s="32"/>
      <c r="CC424" s="32"/>
      <c r="CD424" s="32"/>
      <c r="CE424" s="32"/>
      <c r="CF424" s="32"/>
      <c r="CG424" s="32"/>
      <c r="CH424" s="32"/>
      <c r="CI424" s="32"/>
      <c r="CJ424" s="32"/>
      <c r="CK424" s="32"/>
      <c r="CL424" s="32"/>
      <c r="CM424" s="32"/>
      <c r="CN424" s="32"/>
      <c r="CO424" s="32"/>
      <c r="CP424" s="32"/>
      <c r="CQ424" s="32"/>
      <c r="CR424" s="32"/>
      <c r="CS424" s="32"/>
      <c r="CT424" s="32"/>
      <c r="CU424" s="32"/>
    </row>
    <row r="425" spans="1:99" s="33" customFormat="1" ht="12" x14ac:dyDescent="0.2">
      <c r="A425" s="26">
        <f t="shared" si="6"/>
        <v>422</v>
      </c>
      <c r="B425" s="34" t="s">
        <v>469</v>
      </c>
      <c r="C425" s="34" t="s">
        <v>354</v>
      </c>
      <c r="D425" s="34" t="s">
        <v>591</v>
      </c>
      <c r="E425" s="34" t="s">
        <v>356</v>
      </c>
      <c r="F425" s="35">
        <v>10000</v>
      </c>
      <c r="G425" s="35">
        <v>10000</v>
      </c>
      <c r="H425" s="36">
        <v>287</v>
      </c>
      <c r="I425" s="36">
        <v>0</v>
      </c>
      <c r="J425" s="36">
        <v>304</v>
      </c>
      <c r="K425" s="36">
        <f>21.25+500+5273.53</f>
        <v>5794.78</v>
      </c>
      <c r="L425" s="36">
        <f>+K425+J425+H425</f>
        <v>6385.78</v>
      </c>
      <c r="M425" s="36">
        <f>+F425-L425</f>
        <v>3614.2200000000003</v>
      </c>
      <c r="N425" s="31" t="s">
        <v>594</v>
      </c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  <c r="BE425" s="32"/>
      <c r="BF425" s="32"/>
      <c r="BG425" s="32"/>
      <c r="BH425" s="32"/>
      <c r="BI425" s="32"/>
      <c r="BJ425" s="32"/>
      <c r="BK425" s="32"/>
      <c r="BL425" s="32"/>
      <c r="BM425" s="32"/>
      <c r="BN425" s="32"/>
      <c r="BO425" s="32"/>
      <c r="BP425" s="32"/>
      <c r="BQ425" s="32"/>
      <c r="BR425" s="32"/>
      <c r="BS425" s="32"/>
      <c r="BT425" s="32"/>
      <c r="BU425" s="32"/>
      <c r="BV425" s="32"/>
      <c r="BW425" s="32"/>
      <c r="BX425" s="32"/>
      <c r="BY425" s="32"/>
      <c r="BZ425" s="32"/>
      <c r="CA425" s="32"/>
      <c r="CB425" s="32"/>
      <c r="CC425" s="32"/>
      <c r="CD425" s="32"/>
      <c r="CE425" s="32"/>
      <c r="CF425" s="32"/>
      <c r="CG425" s="32"/>
      <c r="CH425" s="32"/>
      <c r="CI425" s="32"/>
      <c r="CJ425" s="32"/>
      <c r="CK425" s="32"/>
      <c r="CL425" s="32"/>
      <c r="CM425" s="32"/>
      <c r="CN425" s="32"/>
      <c r="CO425" s="32"/>
      <c r="CP425" s="32"/>
      <c r="CQ425" s="32"/>
      <c r="CR425" s="32"/>
      <c r="CS425" s="32"/>
      <c r="CT425" s="32"/>
      <c r="CU425" s="32"/>
    </row>
    <row r="426" spans="1:99" s="33" customFormat="1" ht="12" x14ac:dyDescent="0.2">
      <c r="A426" s="26">
        <f t="shared" si="6"/>
        <v>423</v>
      </c>
      <c r="B426" s="34" t="s">
        <v>470</v>
      </c>
      <c r="C426" s="34" t="s">
        <v>354</v>
      </c>
      <c r="D426" s="34" t="s">
        <v>591</v>
      </c>
      <c r="E426" s="34" t="s">
        <v>360</v>
      </c>
      <c r="F426" s="35">
        <v>10000</v>
      </c>
      <c r="G426" s="35">
        <v>10000</v>
      </c>
      <c r="H426" s="36">
        <v>287</v>
      </c>
      <c r="I426" s="36">
        <v>0</v>
      </c>
      <c r="J426" s="36">
        <v>304</v>
      </c>
      <c r="K426" s="36">
        <v>21.25</v>
      </c>
      <c r="L426" s="36">
        <v>612.25</v>
      </c>
      <c r="M426" s="36">
        <v>9387.75</v>
      </c>
      <c r="N426" s="31" t="s">
        <v>594</v>
      </c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  <c r="BN426" s="32"/>
      <c r="BO426" s="32"/>
      <c r="BP426" s="32"/>
      <c r="BQ426" s="32"/>
      <c r="BR426" s="32"/>
      <c r="BS426" s="32"/>
      <c r="BT426" s="32"/>
      <c r="BU426" s="32"/>
      <c r="BV426" s="32"/>
      <c r="BW426" s="32"/>
      <c r="BX426" s="32"/>
      <c r="BY426" s="32"/>
      <c r="BZ426" s="32"/>
      <c r="CA426" s="32"/>
      <c r="CB426" s="32"/>
      <c r="CC426" s="32"/>
      <c r="CD426" s="32"/>
      <c r="CE426" s="32"/>
      <c r="CF426" s="32"/>
      <c r="CG426" s="32"/>
      <c r="CH426" s="32"/>
      <c r="CI426" s="32"/>
      <c r="CJ426" s="32"/>
      <c r="CK426" s="32"/>
      <c r="CL426" s="32"/>
      <c r="CM426" s="32"/>
      <c r="CN426" s="32"/>
      <c r="CO426" s="32"/>
      <c r="CP426" s="32"/>
      <c r="CQ426" s="32"/>
      <c r="CR426" s="32"/>
      <c r="CS426" s="32"/>
      <c r="CT426" s="32"/>
      <c r="CU426" s="32"/>
    </row>
    <row r="427" spans="1:99" s="33" customFormat="1" ht="12" x14ac:dyDescent="0.2">
      <c r="A427" s="26">
        <f t="shared" si="6"/>
        <v>424</v>
      </c>
      <c r="B427" s="34" t="s">
        <v>471</v>
      </c>
      <c r="C427" s="34" t="s">
        <v>354</v>
      </c>
      <c r="D427" s="34" t="s">
        <v>591</v>
      </c>
      <c r="E427" s="34" t="s">
        <v>356</v>
      </c>
      <c r="F427" s="35">
        <v>13200</v>
      </c>
      <c r="G427" s="35">
        <v>13200</v>
      </c>
      <c r="H427" s="36">
        <v>378.84</v>
      </c>
      <c r="I427" s="36">
        <v>0</v>
      </c>
      <c r="J427" s="36">
        <v>401.28</v>
      </c>
      <c r="K427" s="36">
        <v>21.25</v>
      </c>
      <c r="L427" s="36">
        <v>801.37</v>
      </c>
      <c r="M427" s="36">
        <v>12398.63</v>
      </c>
      <c r="N427" s="31" t="s">
        <v>594</v>
      </c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  <c r="BN427" s="32"/>
      <c r="BO427" s="32"/>
      <c r="BP427" s="32"/>
      <c r="BQ427" s="32"/>
      <c r="BR427" s="32"/>
      <c r="BS427" s="32"/>
      <c r="BT427" s="32"/>
      <c r="BU427" s="32"/>
      <c r="BV427" s="32"/>
      <c r="BW427" s="32"/>
      <c r="BX427" s="32"/>
      <c r="BY427" s="32"/>
      <c r="BZ427" s="32"/>
      <c r="CA427" s="32"/>
      <c r="CB427" s="32"/>
      <c r="CC427" s="32"/>
      <c r="CD427" s="32"/>
      <c r="CE427" s="32"/>
      <c r="CF427" s="32"/>
      <c r="CG427" s="32"/>
      <c r="CH427" s="32"/>
      <c r="CI427" s="32"/>
      <c r="CJ427" s="32"/>
      <c r="CK427" s="32"/>
      <c r="CL427" s="32"/>
      <c r="CM427" s="32"/>
      <c r="CN427" s="32"/>
      <c r="CO427" s="32"/>
      <c r="CP427" s="32"/>
      <c r="CQ427" s="32"/>
      <c r="CR427" s="32"/>
      <c r="CS427" s="32"/>
      <c r="CT427" s="32"/>
      <c r="CU427" s="32"/>
    </row>
    <row r="428" spans="1:99" s="33" customFormat="1" ht="12" x14ac:dyDescent="0.2">
      <c r="A428" s="26">
        <f t="shared" si="6"/>
        <v>425</v>
      </c>
      <c r="B428" s="34" t="s">
        <v>472</v>
      </c>
      <c r="C428" s="34" t="s">
        <v>354</v>
      </c>
      <c r="D428" s="34" t="s">
        <v>591</v>
      </c>
      <c r="E428" s="34" t="s">
        <v>360</v>
      </c>
      <c r="F428" s="35">
        <v>10000</v>
      </c>
      <c r="G428" s="35">
        <v>10000</v>
      </c>
      <c r="H428" s="36">
        <v>287</v>
      </c>
      <c r="I428" s="36">
        <v>0</v>
      </c>
      <c r="J428" s="36">
        <v>304</v>
      </c>
      <c r="K428" s="36">
        <v>17.77</v>
      </c>
      <c r="L428" s="36">
        <v>608.77</v>
      </c>
      <c r="M428" s="36">
        <v>9391.23</v>
      </c>
      <c r="N428" s="31" t="s">
        <v>594</v>
      </c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  <c r="BE428" s="32"/>
      <c r="BF428" s="32"/>
      <c r="BG428" s="32"/>
      <c r="BH428" s="32"/>
      <c r="BI428" s="32"/>
      <c r="BJ428" s="32"/>
      <c r="BK428" s="32"/>
      <c r="BL428" s="32"/>
      <c r="BM428" s="32"/>
      <c r="BN428" s="32"/>
      <c r="BO428" s="32"/>
      <c r="BP428" s="32"/>
      <c r="BQ428" s="32"/>
      <c r="BR428" s="32"/>
      <c r="BS428" s="32"/>
      <c r="BT428" s="32"/>
      <c r="BU428" s="32"/>
      <c r="BV428" s="32"/>
      <c r="BW428" s="32"/>
      <c r="BX428" s="32"/>
      <c r="BY428" s="32"/>
      <c r="BZ428" s="32"/>
      <c r="CA428" s="32"/>
      <c r="CB428" s="32"/>
      <c r="CC428" s="32"/>
      <c r="CD428" s="32"/>
      <c r="CE428" s="32"/>
      <c r="CF428" s="32"/>
      <c r="CG428" s="32"/>
      <c r="CH428" s="32"/>
      <c r="CI428" s="32"/>
      <c r="CJ428" s="32"/>
      <c r="CK428" s="32"/>
      <c r="CL428" s="32"/>
      <c r="CM428" s="32"/>
      <c r="CN428" s="32"/>
      <c r="CO428" s="32"/>
      <c r="CP428" s="32"/>
      <c r="CQ428" s="32"/>
      <c r="CR428" s="32"/>
      <c r="CS428" s="32"/>
      <c r="CT428" s="32"/>
      <c r="CU428" s="32"/>
    </row>
    <row r="429" spans="1:99" s="33" customFormat="1" ht="12" x14ac:dyDescent="0.2">
      <c r="A429" s="26">
        <f t="shared" si="6"/>
        <v>426</v>
      </c>
      <c r="B429" s="34" t="s">
        <v>473</v>
      </c>
      <c r="C429" s="34" t="s">
        <v>354</v>
      </c>
      <c r="D429" s="34" t="s">
        <v>591</v>
      </c>
      <c r="E429" s="34" t="s">
        <v>360</v>
      </c>
      <c r="F429" s="35">
        <v>10000</v>
      </c>
      <c r="G429" s="35">
        <v>10000</v>
      </c>
      <c r="H429" s="36">
        <v>287</v>
      </c>
      <c r="I429" s="36">
        <v>0</v>
      </c>
      <c r="J429" s="36">
        <v>304</v>
      </c>
      <c r="K429" s="36">
        <v>21.25</v>
      </c>
      <c r="L429" s="36">
        <v>612.25</v>
      </c>
      <c r="M429" s="36">
        <v>9387.75</v>
      </c>
      <c r="N429" s="31" t="s">
        <v>594</v>
      </c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  <c r="BO429" s="32"/>
      <c r="BP429" s="32"/>
      <c r="BQ429" s="32"/>
      <c r="BR429" s="32"/>
      <c r="BS429" s="32"/>
      <c r="BT429" s="32"/>
      <c r="BU429" s="32"/>
      <c r="BV429" s="32"/>
      <c r="BW429" s="32"/>
      <c r="BX429" s="32"/>
      <c r="BY429" s="32"/>
      <c r="BZ429" s="32"/>
      <c r="CA429" s="32"/>
      <c r="CB429" s="32"/>
      <c r="CC429" s="32"/>
      <c r="CD429" s="32"/>
      <c r="CE429" s="32"/>
      <c r="CF429" s="32"/>
      <c r="CG429" s="32"/>
      <c r="CH429" s="32"/>
      <c r="CI429" s="32"/>
      <c r="CJ429" s="32"/>
      <c r="CK429" s="32"/>
      <c r="CL429" s="32"/>
      <c r="CM429" s="32"/>
      <c r="CN429" s="32"/>
      <c r="CO429" s="32"/>
      <c r="CP429" s="32"/>
      <c r="CQ429" s="32"/>
      <c r="CR429" s="32"/>
      <c r="CS429" s="32"/>
      <c r="CT429" s="32"/>
      <c r="CU429" s="32"/>
    </row>
    <row r="430" spans="1:99" s="33" customFormat="1" ht="12" x14ac:dyDescent="0.2">
      <c r="A430" s="26">
        <f t="shared" si="6"/>
        <v>427</v>
      </c>
      <c r="B430" s="34" t="s">
        <v>474</v>
      </c>
      <c r="C430" s="34" t="s">
        <v>354</v>
      </c>
      <c r="D430" s="34" t="s">
        <v>590</v>
      </c>
      <c r="E430" s="34" t="s">
        <v>376</v>
      </c>
      <c r="F430" s="35">
        <v>25900.35</v>
      </c>
      <c r="G430" s="35">
        <v>25900.35</v>
      </c>
      <c r="H430" s="36">
        <v>743.34</v>
      </c>
      <c r="I430" s="36">
        <v>0</v>
      </c>
      <c r="J430" s="36">
        <v>787.37</v>
      </c>
      <c r="K430" s="36">
        <f>3964.49+21.25+1577.45</f>
        <v>5563.19</v>
      </c>
      <c r="L430" s="36">
        <f>+K430+J430+H430</f>
        <v>7093.9</v>
      </c>
      <c r="M430" s="36">
        <f>+F430-L430</f>
        <v>18806.449999999997</v>
      </c>
      <c r="N430" s="31" t="s">
        <v>594</v>
      </c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32"/>
      <c r="BR430" s="32"/>
      <c r="BS430" s="32"/>
      <c r="BT430" s="32"/>
      <c r="BU430" s="32"/>
      <c r="BV430" s="32"/>
      <c r="BW430" s="32"/>
      <c r="BX430" s="32"/>
      <c r="BY430" s="32"/>
      <c r="BZ430" s="32"/>
      <c r="CA430" s="32"/>
      <c r="CB430" s="32"/>
      <c r="CC430" s="32"/>
      <c r="CD430" s="32"/>
      <c r="CE430" s="32"/>
      <c r="CF430" s="32"/>
      <c r="CG430" s="32"/>
      <c r="CH430" s="32"/>
      <c r="CI430" s="32"/>
      <c r="CJ430" s="32"/>
      <c r="CK430" s="32"/>
      <c r="CL430" s="32"/>
      <c r="CM430" s="32"/>
      <c r="CN430" s="32"/>
      <c r="CO430" s="32"/>
      <c r="CP430" s="32"/>
      <c r="CQ430" s="32"/>
      <c r="CR430" s="32"/>
      <c r="CS430" s="32"/>
      <c r="CT430" s="32"/>
      <c r="CU430" s="32"/>
    </row>
    <row r="431" spans="1:99" s="33" customFormat="1" ht="12" x14ac:dyDescent="0.2">
      <c r="A431" s="26">
        <f t="shared" si="6"/>
        <v>428</v>
      </c>
      <c r="B431" s="34" t="s">
        <v>475</v>
      </c>
      <c r="C431" s="34" t="s">
        <v>354</v>
      </c>
      <c r="D431" s="34" t="s">
        <v>590</v>
      </c>
      <c r="E431" s="34" t="s">
        <v>376</v>
      </c>
      <c r="F431" s="35">
        <v>45000</v>
      </c>
      <c r="G431" s="35">
        <v>45000</v>
      </c>
      <c r="H431" s="36">
        <v>1291.5</v>
      </c>
      <c r="I431" s="36">
        <v>675.09</v>
      </c>
      <c r="J431" s="36">
        <v>1368</v>
      </c>
      <c r="K431" s="36">
        <v>3176.15</v>
      </c>
      <c r="L431" s="36">
        <v>6510.74</v>
      </c>
      <c r="M431" s="36">
        <f>+F431-L431</f>
        <v>38489.26</v>
      </c>
      <c r="N431" s="31" t="s">
        <v>594</v>
      </c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2"/>
      <c r="BR431" s="32"/>
      <c r="BS431" s="32"/>
      <c r="BT431" s="32"/>
      <c r="BU431" s="32"/>
      <c r="BV431" s="32"/>
      <c r="BW431" s="32"/>
      <c r="BX431" s="32"/>
      <c r="BY431" s="32"/>
      <c r="BZ431" s="32"/>
      <c r="CA431" s="32"/>
      <c r="CB431" s="32"/>
      <c r="CC431" s="32"/>
      <c r="CD431" s="32"/>
      <c r="CE431" s="32"/>
      <c r="CF431" s="32"/>
      <c r="CG431" s="32"/>
      <c r="CH431" s="32"/>
      <c r="CI431" s="32"/>
      <c r="CJ431" s="32"/>
      <c r="CK431" s="32"/>
      <c r="CL431" s="32"/>
      <c r="CM431" s="32"/>
      <c r="CN431" s="32"/>
      <c r="CO431" s="32"/>
      <c r="CP431" s="32"/>
      <c r="CQ431" s="32"/>
      <c r="CR431" s="32"/>
      <c r="CS431" s="32"/>
      <c r="CT431" s="32"/>
      <c r="CU431" s="32"/>
    </row>
    <row r="432" spans="1:99" s="33" customFormat="1" ht="12" x14ac:dyDescent="0.2">
      <c r="A432" s="26">
        <f t="shared" si="6"/>
        <v>429</v>
      </c>
      <c r="B432" s="34" t="s">
        <v>476</v>
      </c>
      <c r="C432" s="34" t="s">
        <v>354</v>
      </c>
      <c r="D432" s="34" t="s">
        <v>590</v>
      </c>
      <c r="E432" s="34" t="s">
        <v>376</v>
      </c>
      <c r="F432" s="35">
        <v>55000</v>
      </c>
      <c r="G432" s="35">
        <v>55000</v>
      </c>
      <c r="H432" s="36">
        <v>1578.5</v>
      </c>
      <c r="I432" s="36">
        <v>2559.6799999999998</v>
      </c>
      <c r="J432" s="36">
        <v>1672</v>
      </c>
      <c r="K432" s="36">
        <v>4605.01</v>
      </c>
      <c r="L432" s="36">
        <v>10415.19</v>
      </c>
      <c r="M432" s="36">
        <v>44584.81</v>
      </c>
      <c r="N432" s="31" t="s">
        <v>594</v>
      </c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2"/>
      <c r="BR432" s="32"/>
      <c r="BS432" s="32"/>
      <c r="BT432" s="32"/>
      <c r="BU432" s="32"/>
      <c r="BV432" s="32"/>
      <c r="BW432" s="32"/>
      <c r="BX432" s="32"/>
      <c r="BY432" s="32"/>
      <c r="BZ432" s="32"/>
      <c r="CA432" s="32"/>
      <c r="CB432" s="32"/>
      <c r="CC432" s="32"/>
      <c r="CD432" s="32"/>
      <c r="CE432" s="32"/>
      <c r="CF432" s="32"/>
      <c r="CG432" s="32"/>
      <c r="CH432" s="32"/>
      <c r="CI432" s="32"/>
      <c r="CJ432" s="32"/>
      <c r="CK432" s="32"/>
      <c r="CL432" s="32"/>
      <c r="CM432" s="32"/>
      <c r="CN432" s="32"/>
      <c r="CO432" s="32"/>
      <c r="CP432" s="32"/>
      <c r="CQ432" s="32"/>
      <c r="CR432" s="32"/>
      <c r="CS432" s="32"/>
      <c r="CT432" s="32"/>
      <c r="CU432" s="32"/>
    </row>
    <row r="433" spans="1:99" s="33" customFormat="1" ht="12" x14ac:dyDescent="0.2">
      <c r="A433" s="26">
        <f t="shared" si="6"/>
        <v>430</v>
      </c>
      <c r="B433" s="34" t="s">
        <v>477</v>
      </c>
      <c r="C433" s="34" t="s">
        <v>354</v>
      </c>
      <c r="D433" s="34" t="s">
        <v>591</v>
      </c>
      <c r="E433" s="34" t="s">
        <v>478</v>
      </c>
      <c r="F433" s="35">
        <v>13725.06</v>
      </c>
      <c r="G433" s="35">
        <v>13725.06</v>
      </c>
      <c r="H433" s="36">
        <v>393.91</v>
      </c>
      <c r="I433" s="36">
        <v>0</v>
      </c>
      <c r="J433" s="36">
        <v>417.24</v>
      </c>
      <c r="K433" s="36">
        <v>19.510000000000002</v>
      </c>
      <c r="L433" s="36">
        <v>830.66</v>
      </c>
      <c r="M433" s="36">
        <v>12894.4</v>
      </c>
      <c r="N433" s="31" t="s">
        <v>594</v>
      </c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2"/>
      <c r="BR433" s="32"/>
      <c r="BS433" s="32"/>
      <c r="BT433" s="32"/>
      <c r="BU433" s="32"/>
      <c r="BV433" s="32"/>
      <c r="BW433" s="32"/>
      <c r="BX433" s="32"/>
      <c r="BY433" s="32"/>
      <c r="BZ433" s="32"/>
      <c r="CA433" s="32"/>
      <c r="CB433" s="32"/>
      <c r="CC433" s="32"/>
      <c r="CD433" s="32"/>
      <c r="CE433" s="32"/>
      <c r="CF433" s="32"/>
      <c r="CG433" s="32"/>
      <c r="CH433" s="32"/>
      <c r="CI433" s="32"/>
      <c r="CJ433" s="32"/>
      <c r="CK433" s="32"/>
      <c r="CL433" s="32"/>
      <c r="CM433" s="32"/>
      <c r="CN433" s="32"/>
      <c r="CO433" s="32"/>
      <c r="CP433" s="32"/>
      <c r="CQ433" s="32"/>
      <c r="CR433" s="32"/>
      <c r="CS433" s="32"/>
      <c r="CT433" s="32"/>
      <c r="CU433" s="32"/>
    </row>
    <row r="434" spans="1:99" s="33" customFormat="1" ht="12" x14ac:dyDescent="0.2">
      <c r="A434" s="26">
        <f t="shared" si="6"/>
        <v>431</v>
      </c>
      <c r="B434" s="34" t="s">
        <v>479</v>
      </c>
      <c r="C434" s="34" t="s">
        <v>354</v>
      </c>
      <c r="D434" s="34" t="s">
        <v>591</v>
      </c>
      <c r="E434" s="34" t="s">
        <v>360</v>
      </c>
      <c r="F434" s="35">
        <v>10000</v>
      </c>
      <c r="G434" s="35">
        <v>10000</v>
      </c>
      <c r="H434" s="36">
        <v>287</v>
      </c>
      <c r="I434" s="36">
        <v>0</v>
      </c>
      <c r="J434" s="36">
        <v>304</v>
      </c>
      <c r="K434" s="36">
        <v>21.25</v>
      </c>
      <c r="L434" s="36">
        <v>612.25</v>
      </c>
      <c r="M434" s="36">
        <v>9387.75</v>
      </c>
      <c r="N434" s="31" t="s">
        <v>594</v>
      </c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2"/>
      <c r="BR434" s="32"/>
      <c r="BS434" s="32"/>
      <c r="BT434" s="32"/>
      <c r="BU434" s="32"/>
      <c r="BV434" s="32"/>
      <c r="BW434" s="32"/>
      <c r="BX434" s="32"/>
      <c r="BY434" s="32"/>
      <c r="BZ434" s="32"/>
      <c r="CA434" s="32"/>
      <c r="CB434" s="32"/>
      <c r="CC434" s="32"/>
      <c r="CD434" s="32"/>
      <c r="CE434" s="32"/>
      <c r="CF434" s="32"/>
      <c r="CG434" s="32"/>
      <c r="CH434" s="32"/>
      <c r="CI434" s="32"/>
      <c r="CJ434" s="32"/>
      <c r="CK434" s="32"/>
      <c r="CL434" s="32"/>
      <c r="CM434" s="32"/>
      <c r="CN434" s="32"/>
      <c r="CO434" s="32"/>
      <c r="CP434" s="32"/>
      <c r="CQ434" s="32"/>
      <c r="CR434" s="32"/>
      <c r="CS434" s="32"/>
      <c r="CT434" s="32"/>
      <c r="CU434" s="32"/>
    </row>
    <row r="435" spans="1:99" s="33" customFormat="1" ht="12" x14ac:dyDescent="0.2">
      <c r="A435" s="26">
        <f t="shared" si="6"/>
        <v>432</v>
      </c>
      <c r="B435" s="34" t="s">
        <v>480</v>
      </c>
      <c r="C435" s="34" t="s">
        <v>354</v>
      </c>
      <c r="D435" s="34" t="s">
        <v>591</v>
      </c>
      <c r="E435" s="34" t="s">
        <v>360</v>
      </c>
      <c r="F435" s="35">
        <v>10000</v>
      </c>
      <c r="G435" s="35">
        <v>10000</v>
      </c>
      <c r="H435" s="36">
        <v>287</v>
      </c>
      <c r="I435" s="36">
        <v>0</v>
      </c>
      <c r="J435" s="36">
        <v>304</v>
      </c>
      <c r="K435" s="36">
        <v>2279.5700000000002</v>
      </c>
      <c r="L435" s="36">
        <v>2870.57</v>
      </c>
      <c r="M435" s="36">
        <v>7129.43</v>
      </c>
      <c r="N435" s="31" t="s">
        <v>594</v>
      </c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2"/>
      <c r="BR435" s="32"/>
      <c r="BS435" s="32"/>
      <c r="BT435" s="32"/>
      <c r="BU435" s="32"/>
      <c r="BV435" s="32"/>
      <c r="BW435" s="32"/>
      <c r="BX435" s="32"/>
      <c r="BY435" s="32"/>
      <c r="BZ435" s="32"/>
      <c r="CA435" s="32"/>
      <c r="CB435" s="32"/>
      <c r="CC435" s="32"/>
      <c r="CD435" s="32"/>
      <c r="CE435" s="32"/>
      <c r="CF435" s="32"/>
      <c r="CG435" s="32"/>
      <c r="CH435" s="32"/>
      <c r="CI435" s="32"/>
      <c r="CJ435" s="32"/>
      <c r="CK435" s="32"/>
      <c r="CL435" s="32"/>
      <c r="CM435" s="32"/>
      <c r="CN435" s="32"/>
      <c r="CO435" s="32"/>
      <c r="CP435" s="32"/>
      <c r="CQ435" s="32"/>
      <c r="CR435" s="32"/>
      <c r="CS435" s="32"/>
      <c r="CT435" s="32"/>
      <c r="CU435" s="32"/>
    </row>
    <row r="436" spans="1:99" s="33" customFormat="1" ht="12" x14ac:dyDescent="0.2">
      <c r="A436" s="26">
        <f t="shared" si="6"/>
        <v>433</v>
      </c>
      <c r="B436" s="34" t="s">
        <v>481</v>
      </c>
      <c r="C436" s="34" t="s">
        <v>354</v>
      </c>
      <c r="D436" s="34" t="s">
        <v>591</v>
      </c>
      <c r="E436" s="34" t="s">
        <v>360</v>
      </c>
      <c r="F436" s="35">
        <v>10000</v>
      </c>
      <c r="G436" s="35">
        <v>10000</v>
      </c>
      <c r="H436" s="36">
        <v>287</v>
      </c>
      <c r="I436" s="36">
        <v>0</v>
      </c>
      <c r="J436" s="36">
        <v>304</v>
      </c>
      <c r="K436" s="36">
        <v>1140.6199999999999</v>
      </c>
      <c r="L436" s="36">
        <v>1731.62</v>
      </c>
      <c r="M436" s="36">
        <v>8268.3799999999992</v>
      </c>
      <c r="N436" s="31" t="s">
        <v>594</v>
      </c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2"/>
      <c r="BR436" s="32"/>
      <c r="BS436" s="32"/>
      <c r="BT436" s="32"/>
      <c r="BU436" s="32"/>
      <c r="BV436" s="32"/>
      <c r="BW436" s="32"/>
      <c r="BX436" s="32"/>
      <c r="BY436" s="32"/>
      <c r="BZ436" s="32"/>
      <c r="CA436" s="32"/>
      <c r="CB436" s="32"/>
      <c r="CC436" s="32"/>
      <c r="CD436" s="32"/>
      <c r="CE436" s="32"/>
      <c r="CF436" s="32"/>
      <c r="CG436" s="32"/>
      <c r="CH436" s="32"/>
      <c r="CI436" s="32"/>
      <c r="CJ436" s="32"/>
      <c r="CK436" s="32"/>
      <c r="CL436" s="32"/>
      <c r="CM436" s="32"/>
      <c r="CN436" s="32"/>
      <c r="CO436" s="32"/>
      <c r="CP436" s="32"/>
      <c r="CQ436" s="32"/>
      <c r="CR436" s="32"/>
      <c r="CS436" s="32"/>
      <c r="CT436" s="32"/>
      <c r="CU436" s="32"/>
    </row>
    <row r="437" spans="1:99" s="33" customFormat="1" ht="12" x14ac:dyDescent="0.2">
      <c r="A437" s="26">
        <f t="shared" si="6"/>
        <v>434</v>
      </c>
      <c r="B437" s="34" t="s">
        <v>482</v>
      </c>
      <c r="C437" s="34" t="s">
        <v>354</v>
      </c>
      <c r="D437" s="34" t="s">
        <v>591</v>
      </c>
      <c r="E437" s="34" t="s">
        <v>360</v>
      </c>
      <c r="F437" s="35">
        <v>10000</v>
      </c>
      <c r="G437" s="35">
        <v>10000</v>
      </c>
      <c r="H437" s="36">
        <v>287</v>
      </c>
      <c r="I437" s="36">
        <v>0</v>
      </c>
      <c r="J437" s="36">
        <v>304</v>
      </c>
      <c r="K437" s="36">
        <v>1291.58</v>
      </c>
      <c r="L437" s="36">
        <v>1882.58</v>
      </c>
      <c r="M437" s="36">
        <v>8117.42</v>
      </c>
      <c r="N437" s="31" t="s">
        <v>594</v>
      </c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2"/>
      <c r="BR437" s="32"/>
      <c r="BS437" s="32"/>
      <c r="BT437" s="32"/>
      <c r="BU437" s="32"/>
      <c r="BV437" s="32"/>
      <c r="BW437" s="32"/>
      <c r="BX437" s="32"/>
      <c r="BY437" s="32"/>
      <c r="BZ437" s="32"/>
      <c r="CA437" s="32"/>
      <c r="CB437" s="32"/>
      <c r="CC437" s="32"/>
      <c r="CD437" s="32"/>
      <c r="CE437" s="32"/>
      <c r="CF437" s="32"/>
      <c r="CG437" s="32"/>
      <c r="CH437" s="32"/>
      <c r="CI437" s="32"/>
      <c r="CJ437" s="32"/>
      <c r="CK437" s="32"/>
      <c r="CL437" s="32"/>
      <c r="CM437" s="32"/>
      <c r="CN437" s="32"/>
      <c r="CO437" s="32"/>
      <c r="CP437" s="32"/>
      <c r="CQ437" s="32"/>
      <c r="CR437" s="32"/>
      <c r="CS437" s="32"/>
      <c r="CT437" s="32"/>
      <c r="CU437" s="32"/>
    </row>
    <row r="438" spans="1:99" s="33" customFormat="1" ht="12" x14ac:dyDescent="0.2">
      <c r="A438" s="26">
        <f t="shared" si="6"/>
        <v>435</v>
      </c>
      <c r="B438" s="34" t="s">
        <v>483</v>
      </c>
      <c r="C438" s="34" t="s">
        <v>354</v>
      </c>
      <c r="D438" s="34" t="s">
        <v>591</v>
      </c>
      <c r="E438" s="34" t="s">
        <v>356</v>
      </c>
      <c r="F438" s="35">
        <v>10000</v>
      </c>
      <c r="G438" s="35">
        <v>10000</v>
      </c>
      <c r="H438" s="36">
        <v>287</v>
      </c>
      <c r="I438" s="36">
        <v>0</v>
      </c>
      <c r="J438" s="36">
        <v>304</v>
      </c>
      <c r="K438" s="36">
        <v>21.25</v>
      </c>
      <c r="L438" s="36">
        <v>612.25</v>
      </c>
      <c r="M438" s="36">
        <v>9387.75</v>
      </c>
      <c r="N438" s="31" t="s">
        <v>594</v>
      </c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  <c r="BO438" s="32"/>
      <c r="BP438" s="32"/>
      <c r="BQ438" s="32"/>
      <c r="BR438" s="32"/>
      <c r="BS438" s="32"/>
      <c r="BT438" s="32"/>
      <c r="BU438" s="32"/>
      <c r="BV438" s="32"/>
      <c r="BW438" s="32"/>
      <c r="BX438" s="32"/>
      <c r="BY438" s="32"/>
      <c r="BZ438" s="32"/>
      <c r="CA438" s="32"/>
      <c r="CB438" s="32"/>
      <c r="CC438" s="32"/>
      <c r="CD438" s="32"/>
      <c r="CE438" s="32"/>
      <c r="CF438" s="32"/>
      <c r="CG438" s="32"/>
      <c r="CH438" s="32"/>
      <c r="CI438" s="32"/>
      <c r="CJ438" s="32"/>
      <c r="CK438" s="32"/>
      <c r="CL438" s="32"/>
      <c r="CM438" s="32"/>
      <c r="CN438" s="32"/>
      <c r="CO438" s="32"/>
      <c r="CP438" s="32"/>
      <c r="CQ438" s="32"/>
      <c r="CR438" s="32"/>
      <c r="CS438" s="32"/>
      <c r="CT438" s="32"/>
      <c r="CU438" s="32"/>
    </row>
    <row r="439" spans="1:99" s="33" customFormat="1" ht="12" x14ac:dyDescent="0.2">
      <c r="A439" s="26">
        <f t="shared" si="6"/>
        <v>436</v>
      </c>
      <c r="B439" s="34" t="s">
        <v>484</v>
      </c>
      <c r="C439" s="34" t="s">
        <v>354</v>
      </c>
      <c r="D439" s="34" t="s">
        <v>591</v>
      </c>
      <c r="E439" s="34" t="s">
        <v>356</v>
      </c>
      <c r="F439" s="35">
        <v>10000</v>
      </c>
      <c r="G439" s="35">
        <v>10000</v>
      </c>
      <c r="H439" s="36">
        <v>287</v>
      </c>
      <c r="I439" s="36">
        <v>0</v>
      </c>
      <c r="J439" s="36">
        <v>304</v>
      </c>
      <c r="K439" s="36">
        <v>1291.58</v>
      </c>
      <c r="L439" s="36">
        <v>1882.58</v>
      </c>
      <c r="M439" s="36">
        <v>8117.42</v>
      </c>
      <c r="N439" s="31" t="s">
        <v>594</v>
      </c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  <c r="BN439" s="32"/>
      <c r="BO439" s="32"/>
      <c r="BP439" s="32"/>
      <c r="BQ439" s="32"/>
      <c r="BR439" s="32"/>
      <c r="BS439" s="32"/>
      <c r="BT439" s="32"/>
      <c r="BU439" s="32"/>
      <c r="BV439" s="32"/>
      <c r="BW439" s="32"/>
      <c r="BX439" s="32"/>
      <c r="BY439" s="32"/>
      <c r="BZ439" s="32"/>
      <c r="CA439" s="32"/>
      <c r="CB439" s="32"/>
      <c r="CC439" s="32"/>
      <c r="CD439" s="32"/>
      <c r="CE439" s="32"/>
      <c r="CF439" s="32"/>
      <c r="CG439" s="32"/>
      <c r="CH439" s="32"/>
      <c r="CI439" s="32"/>
      <c r="CJ439" s="32"/>
      <c r="CK439" s="32"/>
      <c r="CL439" s="32"/>
      <c r="CM439" s="32"/>
      <c r="CN439" s="32"/>
      <c r="CO439" s="32"/>
      <c r="CP439" s="32"/>
      <c r="CQ439" s="32"/>
      <c r="CR439" s="32"/>
      <c r="CS439" s="32"/>
      <c r="CT439" s="32"/>
      <c r="CU439" s="32"/>
    </row>
    <row r="440" spans="1:99" s="33" customFormat="1" ht="12" x14ac:dyDescent="0.2">
      <c r="A440" s="26">
        <f t="shared" si="6"/>
        <v>437</v>
      </c>
      <c r="B440" s="34" t="s">
        <v>485</v>
      </c>
      <c r="C440" s="34" t="s">
        <v>354</v>
      </c>
      <c r="D440" s="34" t="s">
        <v>591</v>
      </c>
      <c r="E440" s="34" t="s">
        <v>360</v>
      </c>
      <c r="F440" s="35">
        <v>10000</v>
      </c>
      <c r="G440" s="35">
        <v>10000</v>
      </c>
      <c r="H440" s="36">
        <v>287</v>
      </c>
      <c r="I440" s="36">
        <v>0</v>
      </c>
      <c r="J440" s="36">
        <v>304</v>
      </c>
      <c r="K440" s="36">
        <v>1598.7</v>
      </c>
      <c r="L440" s="36">
        <v>2189.6999999999998</v>
      </c>
      <c r="M440" s="36">
        <v>7810.3</v>
      </c>
      <c r="N440" s="31" t="s">
        <v>594</v>
      </c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  <c r="BE440" s="32"/>
      <c r="BF440" s="32"/>
      <c r="BG440" s="32"/>
      <c r="BH440" s="32"/>
      <c r="BI440" s="32"/>
      <c r="BJ440" s="32"/>
      <c r="BK440" s="32"/>
      <c r="BL440" s="32"/>
      <c r="BM440" s="32"/>
      <c r="BN440" s="32"/>
      <c r="BO440" s="32"/>
      <c r="BP440" s="32"/>
      <c r="BQ440" s="32"/>
      <c r="BR440" s="32"/>
      <c r="BS440" s="32"/>
      <c r="BT440" s="32"/>
      <c r="BU440" s="32"/>
      <c r="BV440" s="32"/>
      <c r="BW440" s="32"/>
      <c r="BX440" s="32"/>
      <c r="BY440" s="32"/>
      <c r="BZ440" s="32"/>
      <c r="CA440" s="32"/>
      <c r="CB440" s="32"/>
      <c r="CC440" s="32"/>
      <c r="CD440" s="32"/>
      <c r="CE440" s="32"/>
      <c r="CF440" s="32"/>
      <c r="CG440" s="32"/>
      <c r="CH440" s="32"/>
      <c r="CI440" s="32"/>
      <c r="CJ440" s="32"/>
      <c r="CK440" s="32"/>
      <c r="CL440" s="32"/>
      <c r="CM440" s="32"/>
      <c r="CN440" s="32"/>
      <c r="CO440" s="32"/>
      <c r="CP440" s="32"/>
      <c r="CQ440" s="32"/>
      <c r="CR440" s="32"/>
      <c r="CS440" s="32"/>
      <c r="CT440" s="32"/>
      <c r="CU440" s="32"/>
    </row>
    <row r="441" spans="1:99" s="33" customFormat="1" ht="12" x14ac:dyDescent="0.2">
      <c r="A441" s="26">
        <f t="shared" si="6"/>
        <v>438</v>
      </c>
      <c r="B441" s="34" t="s">
        <v>486</v>
      </c>
      <c r="C441" s="34" t="s">
        <v>354</v>
      </c>
      <c r="D441" s="34" t="s">
        <v>591</v>
      </c>
      <c r="E441" s="34" t="s">
        <v>374</v>
      </c>
      <c r="F441" s="35">
        <v>12100</v>
      </c>
      <c r="G441" s="35">
        <v>12100</v>
      </c>
      <c r="H441" s="36">
        <v>347.27</v>
      </c>
      <c r="I441" s="36">
        <v>0</v>
      </c>
      <c r="J441" s="36">
        <v>367.84</v>
      </c>
      <c r="K441" s="36">
        <v>21.25</v>
      </c>
      <c r="L441" s="36">
        <v>736.36</v>
      </c>
      <c r="M441" s="36">
        <v>11363.64</v>
      </c>
      <c r="N441" s="31" t="s">
        <v>594</v>
      </c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  <c r="BE441" s="32"/>
      <c r="BF441" s="32"/>
      <c r="BG441" s="32"/>
      <c r="BH441" s="32"/>
      <c r="BI441" s="32"/>
      <c r="BJ441" s="32"/>
      <c r="BK441" s="32"/>
      <c r="BL441" s="32"/>
      <c r="BM441" s="32"/>
      <c r="BN441" s="32"/>
      <c r="BO441" s="32"/>
      <c r="BP441" s="32"/>
      <c r="BQ441" s="32"/>
      <c r="BR441" s="32"/>
      <c r="BS441" s="32"/>
      <c r="BT441" s="32"/>
      <c r="BU441" s="32"/>
      <c r="BV441" s="32"/>
      <c r="BW441" s="32"/>
      <c r="BX441" s="32"/>
      <c r="BY441" s="32"/>
      <c r="BZ441" s="32"/>
      <c r="CA441" s="32"/>
      <c r="CB441" s="32"/>
      <c r="CC441" s="32"/>
      <c r="CD441" s="32"/>
      <c r="CE441" s="32"/>
      <c r="CF441" s="32"/>
      <c r="CG441" s="32"/>
      <c r="CH441" s="32"/>
      <c r="CI441" s="32"/>
      <c r="CJ441" s="32"/>
      <c r="CK441" s="32"/>
      <c r="CL441" s="32"/>
      <c r="CM441" s="32"/>
      <c r="CN441" s="32"/>
      <c r="CO441" s="32"/>
      <c r="CP441" s="32"/>
      <c r="CQ441" s="32"/>
      <c r="CR441" s="32"/>
      <c r="CS441" s="32"/>
      <c r="CT441" s="32"/>
      <c r="CU441" s="32"/>
    </row>
    <row r="442" spans="1:99" s="33" customFormat="1" ht="12" x14ac:dyDescent="0.2">
      <c r="A442" s="26">
        <f t="shared" si="6"/>
        <v>439</v>
      </c>
      <c r="B442" s="34" t="s">
        <v>487</v>
      </c>
      <c r="C442" s="34" t="s">
        <v>354</v>
      </c>
      <c r="D442" s="34" t="s">
        <v>591</v>
      </c>
      <c r="E442" s="34" t="s">
        <v>360</v>
      </c>
      <c r="F442" s="35">
        <v>10000</v>
      </c>
      <c r="G442" s="35">
        <v>10000</v>
      </c>
      <c r="H442" s="36">
        <v>287</v>
      </c>
      <c r="I442" s="36">
        <v>0</v>
      </c>
      <c r="J442" s="36">
        <v>304</v>
      </c>
      <c r="K442" s="36">
        <v>344.12</v>
      </c>
      <c r="L442" s="36">
        <v>935.12</v>
      </c>
      <c r="M442" s="36">
        <v>9064.8799999999992</v>
      </c>
      <c r="N442" s="31" t="s">
        <v>594</v>
      </c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  <c r="BE442" s="32"/>
      <c r="BF442" s="32"/>
      <c r="BG442" s="32"/>
      <c r="BH442" s="32"/>
      <c r="BI442" s="32"/>
      <c r="BJ442" s="32"/>
      <c r="BK442" s="32"/>
      <c r="BL442" s="32"/>
      <c r="BM442" s="32"/>
      <c r="BN442" s="32"/>
      <c r="BO442" s="32"/>
      <c r="BP442" s="32"/>
      <c r="BQ442" s="32"/>
      <c r="BR442" s="32"/>
      <c r="BS442" s="32"/>
      <c r="BT442" s="32"/>
      <c r="BU442" s="32"/>
      <c r="BV442" s="32"/>
      <c r="BW442" s="32"/>
      <c r="BX442" s="32"/>
      <c r="BY442" s="32"/>
      <c r="BZ442" s="32"/>
      <c r="CA442" s="32"/>
      <c r="CB442" s="32"/>
      <c r="CC442" s="32"/>
      <c r="CD442" s="32"/>
      <c r="CE442" s="32"/>
      <c r="CF442" s="32"/>
      <c r="CG442" s="32"/>
      <c r="CH442" s="32"/>
      <c r="CI442" s="32"/>
      <c r="CJ442" s="32"/>
      <c r="CK442" s="32"/>
      <c r="CL442" s="32"/>
      <c r="CM442" s="32"/>
      <c r="CN442" s="32"/>
      <c r="CO442" s="32"/>
      <c r="CP442" s="32"/>
      <c r="CQ442" s="32"/>
      <c r="CR442" s="32"/>
      <c r="CS442" s="32"/>
      <c r="CT442" s="32"/>
      <c r="CU442" s="32"/>
    </row>
    <row r="443" spans="1:99" s="33" customFormat="1" ht="12" x14ac:dyDescent="0.2">
      <c r="A443" s="26">
        <f t="shared" si="6"/>
        <v>440</v>
      </c>
      <c r="B443" s="34" t="s">
        <v>488</v>
      </c>
      <c r="C443" s="34" t="s">
        <v>354</v>
      </c>
      <c r="D443" s="34" t="s">
        <v>591</v>
      </c>
      <c r="E443" s="34" t="s">
        <v>363</v>
      </c>
      <c r="F443" s="35">
        <v>15000</v>
      </c>
      <c r="G443" s="35">
        <v>15000</v>
      </c>
      <c r="H443" s="36">
        <v>430.5</v>
      </c>
      <c r="I443" s="36">
        <v>0</v>
      </c>
      <c r="J443" s="36">
        <v>456</v>
      </c>
      <c r="K443" s="36">
        <v>21.25</v>
      </c>
      <c r="L443" s="36">
        <v>907.75</v>
      </c>
      <c r="M443" s="36">
        <v>14092.25</v>
      </c>
      <c r="N443" s="31" t="s">
        <v>594</v>
      </c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  <c r="BE443" s="32"/>
      <c r="BF443" s="32"/>
      <c r="BG443" s="32"/>
      <c r="BH443" s="32"/>
      <c r="BI443" s="32"/>
      <c r="BJ443" s="32"/>
      <c r="BK443" s="32"/>
      <c r="BL443" s="32"/>
      <c r="BM443" s="32"/>
      <c r="BN443" s="32"/>
      <c r="BO443" s="32"/>
      <c r="BP443" s="32"/>
      <c r="BQ443" s="32"/>
      <c r="BR443" s="32"/>
      <c r="BS443" s="32"/>
      <c r="BT443" s="32"/>
      <c r="BU443" s="32"/>
      <c r="BV443" s="32"/>
      <c r="BW443" s="32"/>
      <c r="BX443" s="32"/>
      <c r="BY443" s="32"/>
      <c r="BZ443" s="32"/>
      <c r="CA443" s="32"/>
      <c r="CB443" s="32"/>
      <c r="CC443" s="32"/>
      <c r="CD443" s="32"/>
      <c r="CE443" s="32"/>
      <c r="CF443" s="32"/>
      <c r="CG443" s="32"/>
      <c r="CH443" s="32"/>
      <c r="CI443" s="32"/>
      <c r="CJ443" s="32"/>
      <c r="CK443" s="32"/>
      <c r="CL443" s="32"/>
      <c r="CM443" s="32"/>
      <c r="CN443" s="32"/>
      <c r="CO443" s="32"/>
      <c r="CP443" s="32"/>
      <c r="CQ443" s="32"/>
      <c r="CR443" s="32"/>
      <c r="CS443" s="32"/>
      <c r="CT443" s="32"/>
      <c r="CU443" s="32"/>
    </row>
    <row r="444" spans="1:99" s="33" customFormat="1" ht="12" x14ac:dyDescent="0.2">
      <c r="A444" s="26">
        <f t="shared" si="6"/>
        <v>441</v>
      </c>
      <c r="B444" s="34" t="s">
        <v>489</v>
      </c>
      <c r="C444" s="34" t="s">
        <v>354</v>
      </c>
      <c r="D444" s="34" t="s">
        <v>591</v>
      </c>
      <c r="E444" s="34" t="s">
        <v>360</v>
      </c>
      <c r="F444" s="35">
        <v>13100</v>
      </c>
      <c r="G444" s="35">
        <v>13100</v>
      </c>
      <c r="H444" s="36">
        <v>375.97</v>
      </c>
      <c r="I444" s="36">
        <v>0</v>
      </c>
      <c r="J444" s="36">
        <v>398.24</v>
      </c>
      <c r="K444" s="36">
        <v>21.25</v>
      </c>
      <c r="L444" s="36">
        <v>795.46</v>
      </c>
      <c r="M444" s="36">
        <v>12304.54</v>
      </c>
      <c r="N444" s="31" t="s">
        <v>594</v>
      </c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  <c r="BE444" s="32"/>
      <c r="BF444" s="32"/>
      <c r="BG444" s="32"/>
      <c r="BH444" s="32"/>
      <c r="BI444" s="32"/>
      <c r="BJ444" s="32"/>
      <c r="BK444" s="32"/>
      <c r="BL444" s="32"/>
      <c r="BM444" s="32"/>
      <c r="BN444" s="32"/>
      <c r="BO444" s="32"/>
      <c r="BP444" s="32"/>
      <c r="BQ444" s="32"/>
      <c r="BR444" s="32"/>
      <c r="BS444" s="32"/>
      <c r="BT444" s="32"/>
      <c r="BU444" s="32"/>
      <c r="BV444" s="32"/>
      <c r="BW444" s="32"/>
      <c r="BX444" s="32"/>
      <c r="BY444" s="32"/>
      <c r="BZ444" s="32"/>
      <c r="CA444" s="32"/>
      <c r="CB444" s="32"/>
      <c r="CC444" s="32"/>
      <c r="CD444" s="32"/>
      <c r="CE444" s="32"/>
      <c r="CF444" s="32"/>
      <c r="CG444" s="32"/>
      <c r="CH444" s="32"/>
      <c r="CI444" s="32"/>
      <c r="CJ444" s="32"/>
      <c r="CK444" s="32"/>
      <c r="CL444" s="32"/>
      <c r="CM444" s="32"/>
      <c r="CN444" s="32"/>
      <c r="CO444" s="32"/>
      <c r="CP444" s="32"/>
      <c r="CQ444" s="32"/>
      <c r="CR444" s="32"/>
      <c r="CS444" s="32"/>
      <c r="CT444" s="32"/>
      <c r="CU444" s="32"/>
    </row>
    <row r="445" spans="1:99" s="33" customFormat="1" ht="12" x14ac:dyDescent="0.2">
      <c r="A445" s="26">
        <f t="shared" si="6"/>
        <v>442</v>
      </c>
      <c r="B445" s="34" t="s">
        <v>490</v>
      </c>
      <c r="C445" s="34" t="s">
        <v>354</v>
      </c>
      <c r="D445" s="34" t="s">
        <v>591</v>
      </c>
      <c r="E445" s="34" t="s">
        <v>360</v>
      </c>
      <c r="F445" s="35">
        <v>10000</v>
      </c>
      <c r="G445" s="35">
        <v>10000</v>
      </c>
      <c r="H445" s="36">
        <v>287</v>
      </c>
      <c r="I445" s="36">
        <v>0</v>
      </c>
      <c r="J445" s="36">
        <v>304</v>
      </c>
      <c r="K445" s="36">
        <v>344.12</v>
      </c>
      <c r="L445" s="36">
        <v>935.12</v>
      </c>
      <c r="M445" s="36">
        <v>9064.8799999999992</v>
      </c>
      <c r="N445" s="31" t="s">
        <v>594</v>
      </c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  <c r="BN445" s="32"/>
      <c r="BO445" s="32"/>
      <c r="BP445" s="32"/>
      <c r="BQ445" s="32"/>
      <c r="BR445" s="32"/>
      <c r="BS445" s="32"/>
      <c r="BT445" s="32"/>
      <c r="BU445" s="32"/>
      <c r="BV445" s="32"/>
      <c r="BW445" s="32"/>
      <c r="BX445" s="32"/>
      <c r="BY445" s="32"/>
      <c r="BZ445" s="32"/>
      <c r="CA445" s="32"/>
      <c r="CB445" s="32"/>
      <c r="CC445" s="32"/>
      <c r="CD445" s="32"/>
      <c r="CE445" s="32"/>
      <c r="CF445" s="32"/>
      <c r="CG445" s="32"/>
      <c r="CH445" s="32"/>
      <c r="CI445" s="32"/>
      <c r="CJ445" s="32"/>
      <c r="CK445" s="32"/>
      <c r="CL445" s="32"/>
      <c r="CM445" s="32"/>
      <c r="CN445" s="32"/>
      <c r="CO445" s="32"/>
      <c r="CP445" s="32"/>
      <c r="CQ445" s="32"/>
      <c r="CR445" s="32"/>
      <c r="CS445" s="32"/>
      <c r="CT445" s="32"/>
      <c r="CU445" s="32"/>
    </row>
    <row r="446" spans="1:99" s="33" customFormat="1" ht="12" x14ac:dyDescent="0.2">
      <c r="A446" s="26">
        <f t="shared" si="6"/>
        <v>443</v>
      </c>
      <c r="B446" s="34" t="s">
        <v>491</v>
      </c>
      <c r="C446" s="34" t="s">
        <v>354</v>
      </c>
      <c r="D446" s="34" t="s">
        <v>591</v>
      </c>
      <c r="E446" s="34" t="s">
        <v>360</v>
      </c>
      <c r="F446" s="35">
        <v>11000</v>
      </c>
      <c r="G446" s="35">
        <v>11000</v>
      </c>
      <c r="H446" s="36">
        <v>315.7</v>
      </c>
      <c r="I446" s="36">
        <v>0</v>
      </c>
      <c r="J446" s="36">
        <v>334.4</v>
      </c>
      <c r="K446" s="36">
        <v>21.25</v>
      </c>
      <c r="L446" s="36">
        <v>671.35</v>
      </c>
      <c r="M446" s="43">
        <v>10328.65</v>
      </c>
      <c r="N446" s="31" t="s">
        <v>594</v>
      </c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  <c r="BN446" s="32"/>
      <c r="BO446" s="32"/>
      <c r="BP446" s="32"/>
      <c r="BQ446" s="32"/>
      <c r="BR446" s="32"/>
      <c r="BS446" s="32"/>
      <c r="BT446" s="32"/>
      <c r="BU446" s="32"/>
      <c r="BV446" s="32"/>
      <c r="BW446" s="32"/>
      <c r="BX446" s="32"/>
      <c r="BY446" s="32"/>
      <c r="BZ446" s="32"/>
      <c r="CA446" s="32"/>
      <c r="CB446" s="32"/>
      <c r="CC446" s="32"/>
      <c r="CD446" s="32"/>
      <c r="CE446" s="32"/>
      <c r="CF446" s="32"/>
      <c r="CG446" s="32"/>
      <c r="CH446" s="32"/>
      <c r="CI446" s="32"/>
      <c r="CJ446" s="32"/>
      <c r="CK446" s="32"/>
      <c r="CL446" s="32"/>
      <c r="CM446" s="32"/>
      <c r="CN446" s="32"/>
      <c r="CO446" s="32"/>
      <c r="CP446" s="32"/>
      <c r="CQ446" s="32"/>
      <c r="CR446" s="32"/>
      <c r="CS446" s="32"/>
      <c r="CT446" s="32"/>
      <c r="CU446" s="32"/>
    </row>
    <row r="447" spans="1:99" s="33" customFormat="1" ht="12" x14ac:dyDescent="0.2">
      <c r="A447" s="26">
        <f t="shared" si="6"/>
        <v>444</v>
      </c>
      <c r="B447" s="34" t="s">
        <v>492</v>
      </c>
      <c r="C447" s="34" t="s">
        <v>354</v>
      </c>
      <c r="D447" s="34" t="s">
        <v>591</v>
      </c>
      <c r="E447" s="34" t="s">
        <v>360</v>
      </c>
      <c r="F447" s="35">
        <v>11000</v>
      </c>
      <c r="G447" s="35">
        <v>11000</v>
      </c>
      <c r="H447" s="36">
        <v>315.7</v>
      </c>
      <c r="I447" s="36">
        <v>0</v>
      </c>
      <c r="J447" s="36">
        <v>334.4</v>
      </c>
      <c r="K447" s="36">
        <v>19.510000000000002</v>
      </c>
      <c r="L447" s="36">
        <v>669.61</v>
      </c>
      <c r="M447" s="36">
        <v>10330.39</v>
      </c>
      <c r="N447" s="31" t="s">
        <v>594</v>
      </c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  <c r="BE447" s="32"/>
      <c r="BF447" s="32"/>
      <c r="BG447" s="32"/>
      <c r="BH447" s="32"/>
      <c r="BI447" s="32"/>
      <c r="BJ447" s="32"/>
      <c r="BK447" s="32"/>
      <c r="BL447" s="32"/>
      <c r="BM447" s="32"/>
      <c r="BN447" s="32"/>
      <c r="BO447" s="32"/>
      <c r="BP447" s="32"/>
      <c r="BQ447" s="32"/>
      <c r="BR447" s="32"/>
      <c r="BS447" s="32"/>
      <c r="BT447" s="32"/>
      <c r="BU447" s="32"/>
      <c r="BV447" s="32"/>
      <c r="BW447" s="32"/>
      <c r="BX447" s="32"/>
      <c r="BY447" s="32"/>
      <c r="BZ447" s="32"/>
      <c r="CA447" s="32"/>
      <c r="CB447" s="32"/>
      <c r="CC447" s="32"/>
      <c r="CD447" s="32"/>
      <c r="CE447" s="32"/>
      <c r="CF447" s="32"/>
      <c r="CG447" s="32"/>
      <c r="CH447" s="32"/>
      <c r="CI447" s="32"/>
      <c r="CJ447" s="32"/>
      <c r="CK447" s="32"/>
      <c r="CL447" s="32"/>
      <c r="CM447" s="32"/>
      <c r="CN447" s="32"/>
      <c r="CO447" s="32"/>
      <c r="CP447" s="32"/>
      <c r="CQ447" s="32"/>
      <c r="CR447" s="32"/>
      <c r="CS447" s="32"/>
      <c r="CT447" s="32"/>
      <c r="CU447" s="32"/>
    </row>
    <row r="448" spans="1:99" s="33" customFormat="1" ht="12" x14ac:dyDescent="0.2">
      <c r="A448" s="26">
        <f t="shared" si="6"/>
        <v>445</v>
      </c>
      <c r="B448" s="34" t="s">
        <v>493</v>
      </c>
      <c r="C448" s="34" t="s">
        <v>354</v>
      </c>
      <c r="D448" s="34" t="s">
        <v>588</v>
      </c>
      <c r="E448" s="34" t="s">
        <v>376</v>
      </c>
      <c r="F448" s="35">
        <v>65000</v>
      </c>
      <c r="G448" s="35">
        <v>65000</v>
      </c>
      <c r="H448" s="36">
        <v>1865.5</v>
      </c>
      <c r="I448" s="36">
        <v>4427.58</v>
      </c>
      <c r="J448" s="36">
        <v>1976</v>
      </c>
      <c r="K448" s="36">
        <v>19.510000000000002</v>
      </c>
      <c r="L448" s="36">
        <v>8288.59</v>
      </c>
      <c r="M448" s="36">
        <v>56711.41</v>
      </c>
      <c r="N448" s="31" t="s">
        <v>594</v>
      </c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  <c r="BN448" s="32"/>
      <c r="BO448" s="32"/>
      <c r="BP448" s="32"/>
      <c r="BQ448" s="32"/>
      <c r="BR448" s="32"/>
      <c r="BS448" s="32"/>
      <c r="BT448" s="32"/>
      <c r="BU448" s="32"/>
      <c r="BV448" s="32"/>
      <c r="BW448" s="32"/>
      <c r="BX448" s="32"/>
      <c r="BY448" s="32"/>
      <c r="BZ448" s="32"/>
      <c r="CA448" s="32"/>
      <c r="CB448" s="32"/>
      <c r="CC448" s="32"/>
      <c r="CD448" s="32"/>
      <c r="CE448" s="32"/>
      <c r="CF448" s="32"/>
      <c r="CG448" s="32"/>
      <c r="CH448" s="32"/>
      <c r="CI448" s="32"/>
      <c r="CJ448" s="32"/>
      <c r="CK448" s="32"/>
      <c r="CL448" s="32"/>
      <c r="CM448" s="32"/>
      <c r="CN448" s="32"/>
      <c r="CO448" s="32"/>
      <c r="CP448" s="32"/>
      <c r="CQ448" s="32"/>
      <c r="CR448" s="32"/>
      <c r="CS448" s="32"/>
      <c r="CT448" s="32"/>
      <c r="CU448" s="32"/>
    </row>
    <row r="449" spans="1:99" s="33" customFormat="1" ht="12" x14ac:dyDescent="0.2">
      <c r="A449" s="26">
        <f t="shared" si="6"/>
        <v>446</v>
      </c>
      <c r="B449" s="34" t="s">
        <v>494</v>
      </c>
      <c r="C449" s="34" t="s">
        <v>354</v>
      </c>
      <c r="D449" s="34" t="s">
        <v>591</v>
      </c>
      <c r="E449" s="34" t="s">
        <v>360</v>
      </c>
      <c r="F449" s="35">
        <v>10000</v>
      </c>
      <c r="G449" s="35">
        <v>10000</v>
      </c>
      <c r="H449" s="36">
        <v>287</v>
      </c>
      <c r="I449" s="36">
        <v>0</v>
      </c>
      <c r="J449" s="36">
        <v>304</v>
      </c>
      <c r="K449" s="36">
        <v>21.25</v>
      </c>
      <c r="L449" s="36">
        <v>612.25</v>
      </c>
      <c r="M449" s="36">
        <v>9387.75</v>
      </c>
      <c r="N449" s="31" t="s">
        <v>594</v>
      </c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  <c r="BN449" s="32"/>
      <c r="BO449" s="32"/>
      <c r="BP449" s="32"/>
      <c r="BQ449" s="32"/>
      <c r="BR449" s="32"/>
      <c r="BS449" s="32"/>
      <c r="BT449" s="32"/>
      <c r="BU449" s="32"/>
      <c r="BV449" s="32"/>
      <c r="BW449" s="32"/>
      <c r="BX449" s="32"/>
      <c r="BY449" s="32"/>
      <c r="BZ449" s="32"/>
      <c r="CA449" s="32"/>
      <c r="CB449" s="32"/>
      <c r="CC449" s="32"/>
      <c r="CD449" s="32"/>
      <c r="CE449" s="32"/>
      <c r="CF449" s="32"/>
      <c r="CG449" s="32"/>
      <c r="CH449" s="32"/>
      <c r="CI449" s="32"/>
      <c r="CJ449" s="32"/>
      <c r="CK449" s="32"/>
      <c r="CL449" s="32"/>
      <c r="CM449" s="32"/>
      <c r="CN449" s="32"/>
      <c r="CO449" s="32"/>
      <c r="CP449" s="32"/>
      <c r="CQ449" s="32"/>
      <c r="CR449" s="32"/>
      <c r="CS449" s="32"/>
      <c r="CT449" s="32"/>
      <c r="CU449" s="32"/>
    </row>
    <row r="450" spans="1:99" s="33" customFormat="1" ht="12" x14ac:dyDescent="0.2">
      <c r="A450" s="26">
        <f t="shared" si="6"/>
        <v>447</v>
      </c>
      <c r="B450" s="34" t="s">
        <v>495</v>
      </c>
      <c r="C450" s="34" t="s">
        <v>354</v>
      </c>
      <c r="D450" s="34" t="s">
        <v>588</v>
      </c>
      <c r="E450" s="34" t="s">
        <v>496</v>
      </c>
      <c r="F450" s="35">
        <v>55000</v>
      </c>
      <c r="G450" s="35">
        <v>55000</v>
      </c>
      <c r="H450" s="36">
        <v>1578.5</v>
      </c>
      <c r="I450" s="36">
        <v>2559.6799999999998</v>
      </c>
      <c r="J450" s="36">
        <v>1672</v>
      </c>
      <c r="K450" s="36">
        <v>2121.25</v>
      </c>
      <c r="L450" s="36">
        <v>7931.43</v>
      </c>
      <c r="M450" s="36">
        <v>47068.57</v>
      </c>
      <c r="N450" s="31" t="s">
        <v>594</v>
      </c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  <c r="BO450" s="32"/>
      <c r="BP450" s="32"/>
      <c r="BQ450" s="32"/>
      <c r="BR450" s="32"/>
      <c r="BS450" s="32"/>
      <c r="BT450" s="32"/>
      <c r="BU450" s="32"/>
      <c r="BV450" s="32"/>
      <c r="BW450" s="32"/>
      <c r="BX450" s="32"/>
      <c r="BY450" s="32"/>
      <c r="BZ450" s="32"/>
      <c r="CA450" s="32"/>
      <c r="CB450" s="32"/>
      <c r="CC450" s="32"/>
      <c r="CD450" s="32"/>
      <c r="CE450" s="32"/>
      <c r="CF450" s="32"/>
      <c r="CG450" s="32"/>
      <c r="CH450" s="32"/>
      <c r="CI450" s="32"/>
      <c r="CJ450" s="32"/>
      <c r="CK450" s="32"/>
      <c r="CL450" s="32"/>
      <c r="CM450" s="32"/>
      <c r="CN450" s="32"/>
      <c r="CO450" s="32"/>
      <c r="CP450" s="32"/>
      <c r="CQ450" s="32"/>
      <c r="CR450" s="32"/>
      <c r="CS450" s="32"/>
      <c r="CT450" s="32"/>
      <c r="CU450" s="32"/>
    </row>
    <row r="451" spans="1:99" s="33" customFormat="1" ht="12" x14ac:dyDescent="0.2">
      <c r="A451" s="26">
        <f t="shared" si="6"/>
        <v>448</v>
      </c>
      <c r="B451" s="34" t="s">
        <v>497</v>
      </c>
      <c r="C451" s="34" t="s">
        <v>354</v>
      </c>
      <c r="D451" s="34" t="s">
        <v>591</v>
      </c>
      <c r="E451" s="34" t="s">
        <v>356</v>
      </c>
      <c r="F451" s="35">
        <v>10000</v>
      </c>
      <c r="G451" s="35">
        <v>10000</v>
      </c>
      <c r="H451" s="36">
        <v>287</v>
      </c>
      <c r="I451" s="36">
        <v>0</v>
      </c>
      <c r="J451" s="36">
        <v>304</v>
      </c>
      <c r="K451" s="36">
        <v>19.510000000000002</v>
      </c>
      <c r="L451" s="36">
        <v>610.51</v>
      </c>
      <c r="M451" s="36">
        <v>9389.49</v>
      </c>
      <c r="N451" s="31" t="s">
        <v>594</v>
      </c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  <c r="BO451" s="32"/>
      <c r="BP451" s="32"/>
      <c r="BQ451" s="32"/>
      <c r="BR451" s="32"/>
      <c r="BS451" s="32"/>
      <c r="BT451" s="32"/>
      <c r="BU451" s="32"/>
      <c r="BV451" s="32"/>
      <c r="BW451" s="32"/>
      <c r="BX451" s="32"/>
      <c r="BY451" s="32"/>
      <c r="BZ451" s="32"/>
      <c r="CA451" s="32"/>
      <c r="CB451" s="32"/>
      <c r="CC451" s="32"/>
      <c r="CD451" s="32"/>
      <c r="CE451" s="32"/>
      <c r="CF451" s="32"/>
      <c r="CG451" s="32"/>
      <c r="CH451" s="32"/>
      <c r="CI451" s="32"/>
      <c r="CJ451" s="32"/>
      <c r="CK451" s="32"/>
      <c r="CL451" s="32"/>
      <c r="CM451" s="32"/>
      <c r="CN451" s="32"/>
      <c r="CO451" s="32"/>
      <c r="CP451" s="32"/>
      <c r="CQ451" s="32"/>
      <c r="CR451" s="32"/>
      <c r="CS451" s="32"/>
      <c r="CT451" s="32"/>
      <c r="CU451" s="32"/>
    </row>
    <row r="452" spans="1:99" s="33" customFormat="1" ht="12" x14ac:dyDescent="0.2">
      <c r="A452" s="26">
        <f t="shared" si="6"/>
        <v>449</v>
      </c>
      <c r="B452" s="34" t="s">
        <v>498</v>
      </c>
      <c r="C452" s="34" t="s">
        <v>354</v>
      </c>
      <c r="D452" s="34" t="s">
        <v>591</v>
      </c>
      <c r="E452" s="34" t="s">
        <v>356</v>
      </c>
      <c r="F452" s="35">
        <v>11440</v>
      </c>
      <c r="G452" s="35">
        <v>11440</v>
      </c>
      <c r="H452" s="36">
        <v>328.33</v>
      </c>
      <c r="I452" s="36">
        <v>0</v>
      </c>
      <c r="J452" s="36">
        <v>347.78</v>
      </c>
      <c r="K452" s="36">
        <v>21.25</v>
      </c>
      <c r="L452" s="36">
        <v>697.36</v>
      </c>
      <c r="M452" s="36">
        <v>10742.64</v>
      </c>
      <c r="N452" s="31" t="s">
        <v>594</v>
      </c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  <c r="BO452" s="32"/>
      <c r="BP452" s="32"/>
      <c r="BQ452" s="32"/>
      <c r="BR452" s="32"/>
      <c r="BS452" s="32"/>
      <c r="BT452" s="32"/>
      <c r="BU452" s="32"/>
      <c r="BV452" s="32"/>
      <c r="BW452" s="32"/>
      <c r="BX452" s="32"/>
      <c r="BY452" s="32"/>
      <c r="BZ452" s="32"/>
      <c r="CA452" s="32"/>
      <c r="CB452" s="32"/>
      <c r="CC452" s="32"/>
      <c r="CD452" s="32"/>
      <c r="CE452" s="32"/>
      <c r="CF452" s="32"/>
      <c r="CG452" s="32"/>
      <c r="CH452" s="32"/>
      <c r="CI452" s="32"/>
      <c r="CJ452" s="32"/>
      <c r="CK452" s="32"/>
      <c r="CL452" s="32"/>
      <c r="CM452" s="32"/>
      <c r="CN452" s="32"/>
      <c r="CO452" s="32"/>
      <c r="CP452" s="32"/>
      <c r="CQ452" s="32"/>
      <c r="CR452" s="32"/>
      <c r="CS452" s="32"/>
      <c r="CT452" s="32"/>
      <c r="CU452" s="32"/>
    </row>
    <row r="453" spans="1:99" s="33" customFormat="1" ht="12" x14ac:dyDescent="0.2">
      <c r="A453" s="26">
        <f t="shared" si="6"/>
        <v>450</v>
      </c>
      <c r="B453" s="34" t="s">
        <v>499</v>
      </c>
      <c r="C453" s="34" t="s">
        <v>354</v>
      </c>
      <c r="D453" s="34" t="s">
        <v>591</v>
      </c>
      <c r="E453" s="34" t="s">
        <v>360</v>
      </c>
      <c r="F453" s="35">
        <v>11440</v>
      </c>
      <c r="G453" s="35">
        <v>11440</v>
      </c>
      <c r="H453" s="36">
        <v>328.33</v>
      </c>
      <c r="I453" s="36">
        <v>0</v>
      </c>
      <c r="J453" s="36">
        <v>347.78</v>
      </c>
      <c r="K453" s="36">
        <v>7470.08</v>
      </c>
      <c r="L453" s="36">
        <v>8146.19</v>
      </c>
      <c r="M453" s="36">
        <v>3293.81</v>
      </c>
      <c r="N453" s="31" t="s">
        <v>594</v>
      </c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  <c r="BO453" s="32"/>
      <c r="BP453" s="32"/>
      <c r="BQ453" s="32"/>
      <c r="BR453" s="32"/>
      <c r="BS453" s="32"/>
      <c r="BT453" s="32"/>
      <c r="BU453" s="32"/>
      <c r="BV453" s="32"/>
      <c r="BW453" s="32"/>
      <c r="BX453" s="32"/>
      <c r="BY453" s="32"/>
      <c r="BZ453" s="32"/>
      <c r="CA453" s="32"/>
      <c r="CB453" s="32"/>
      <c r="CC453" s="32"/>
      <c r="CD453" s="32"/>
      <c r="CE453" s="32"/>
      <c r="CF453" s="32"/>
      <c r="CG453" s="32"/>
      <c r="CH453" s="32"/>
      <c r="CI453" s="32"/>
      <c r="CJ453" s="32"/>
      <c r="CK453" s="32"/>
      <c r="CL453" s="32"/>
      <c r="CM453" s="32"/>
      <c r="CN453" s="32"/>
      <c r="CO453" s="32"/>
      <c r="CP453" s="32"/>
      <c r="CQ453" s="32"/>
      <c r="CR453" s="32"/>
      <c r="CS453" s="32"/>
      <c r="CT453" s="32"/>
      <c r="CU453" s="32"/>
    </row>
    <row r="454" spans="1:99" s="33" customFormat="1" ht="12" x14ac:dyDescent="0.2">
      <c r="A454" s="26">
        <f t="shared" si="6"/>
        <v>451</v>
      </c>
      <c r="B454" s="34" t="s">
        <v>500</v>
      </c>
      <c r="C454" s="34" t="s">
        <v>354</v>
      </c>
      <c r="D454" s="34" t="s">
        <v>591</v>
      </c>
      <c r="E454" s="34" t="s">
        <v>356</v>
      </c>
      <c r="F454" s="35">
        <v>11440</v>
      </c>
      <c r="G454" s="35">
        <v>11440</v>
      </c>
      <c r="H454" s="36">
        <v>328.33</v>
      </c>
      <c r="I454" s="36">
        <v>0</v>
      </c>
      <c r="J454" s="36">
        <v>347.78</v>
      </c>
      <c r="K454" s="36">
        <v>1021.25</v>
      </c>
      <c r="L454" s="36">
        <v>1697.36</v>
      </c>
      <c r="M454" s="36">
        <v>9742.64</v>
      </c>
      <c r="N454" s="31" t="s">
        <v>594</v>
      </c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32"/>
      <c r="BR454" s="32"/>
      <c r="BS454" s="32"/>
      <c r="BT454" s="32"/>
      <c r="BU454" s="32"/>
      <c r="BV454" s="32"/>
      <c r="BW454" s="32"/>
      <c r="BX454" s="32"/>
      <c r="BY454" s="32"/>
      <c r="BZ454" s="32"/>
      <c r="CA454" s="32"/>
      <c r="CB454" s="32"/>
      <c r="CC454" s="32"/>
      <c r="CD454" s="32"/>
      <c r="CE454" s="32"/>
      <c r="CF454" s="32"/>
      <c r="CG454" s="32"/>
      <c r="CH454" s="32"/>
      <c r="CI454" s="32"/>
      <c r="CJ454" s="32"/>
      <c r="CK454" s="32"/>
      <c r="CL454" s="32"/>
      <c r="CM454" s="32"/>
      <c r="CN454" s="32"/>
      <c r="CO454" s="32"/>
      <c r="CP454" s="32"/>
      <c r="CQ454" s="32"/>
      <c r="CR454" s="32"/>
      <c r="CS454" s="32"/>
      <c r="CT454" s="32"/>
      <c r="CU454" s="32"/>
    </row>
    <row r="455" spans="1:99" s="33" customFormat="1" ht="12" x14ac:dyDescent="0.2">
      <c r="A455" s="26">
        <f t="shared" si="6"/>
        <v>452</v>
      </c>
      <c r="B455" s="34" t="s">
        <v>501</v>
      </c>
      <c r="C455" s="34" t="s">
        <v>354</v>
      </c>
      <c r="D455" s="34" t="s">
        <v>591</v>
      </c>
      <c r="E455" s="34" t="s">
        <v>360</v>
      </c>
      <c r="F455" s="35">
        <v>10000</v>
      </c>
      <c r="G455" s="35">
        <v>10000</v>
      </c>
      <c r="H455" s="36">
        <v>287</v>
      </c>
      <c r="I455" s="36">
        <v>0</v>
      </c>
      <c r="J455" s="36">
        <v>304</v>
      </c>
      <c r="K455" s="36">
        <v>17.77</v>
      </c>
      <c r="L455" s="36">
        <v>608.77</v>
      </c>
      <c r="M455" s="36">
        <v>9391.23</v>
      </c>
      <c r="N455" s="31" t="s">
        <v>594</v>
      </c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  <c r="BO455" s="32"/>
      <c r="BP455" s="32"/>
      <c r="BQ455" s="32"/>
      <c r="BR455" s="32"/>
      <c r="BS455" s="32"/>
      <c r="BT455" s="32"/>
      <c r="BU455" s="32"/>
      <c r="BV455" s="32"/>
      <c r="BW455" s="32"/>
      <c r="BX455" s="32"/>
      <c r="BY455" s="32"/>
      <c r="BZ455" s="32"/>
      <c r="CA455" s="32"/>
      <c r="CB455" s="32"/>
      <c r="CC455" s="32"/>
      <c r="CD455" s="32"/>
      <c r="CE455" s="32"/>
      <c r="CF455" s="32"/>
      <c r="CG455" s="32"/>
      <c r="CH455" s="32"/>
      <c r="CI455" s="32"/>
      <c r="CJ455" s="32"/>
      <c r="CK455" s="32"/>
      <c r="CL455" s="32"/>
      <c r="CM455" s="32"/>
      <c r="CN455" s="32"/>
      <c r="CO455" s="32"/>
      <c r="CP455" s="32"/>
      <c r="CQ455" s="32"/>
      <c r="CR455" s="32"/>
      <c r="CS455" s="32"/>
      <c r="CT455" s="32"/>
      <c r="CU455" s="32"/>
    </row>
    <row r="456" spans="1:99" s="33" customFormat="1" ht="12" x14ac:dyDescent="0.2">
      <c r="A456" s="26">
        <f t="shared" si="6"/>
        <v>453</v>
      </c>
      <c r="B456" s="34" t="s">
        <v>502</v>
      </c>
      <c r="C456" s="34" t="s">
        <v>354</v>
      </c>
      <c r="D456" s="34" t="s">
        <v>591</v>
      </c>
      <c r="E456" s="34" t="s">
        <v>356</v>
      </c>
      <c r="F456" s="35">
        <v>11440</v>
      </c>
      <c r="G456" s="35">
        <v>11440</v>
      </c>
      <c r="H456" s="36">
        <v>328.33</v>
      </c>
      <c r="I456" s="36">
        <v>0</v>
      </c>
      <c r="J456" s="36">
        <v>347.78</v>
      </c>
      <c r="K456" s="36">
        <v>3665.79</v>
      </c>
      <c r="L456" s="36">
        <v>4341.8999999999996</v>
      </c>
      <c r="M456" s="36">
        <v>7098.1</v>
      </c>
      <c r="N456" s="31" t="s">
        <v>594</v>
      </c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  <c r="BN456" s="32"/>
      <c r="BO456" s="32"/>
      <c r="BP456" s="32"/>
      <c r="BQ456" s="32"/>
      <c r="BR456" s="32"/>
      <c r="BS456" s="32"/>
      <c r="BT456" s="32"/>
      <c r="BU456" s="32"/>
      <c r="BV456" s="32"/>
      <c r="BW456" s="32"/>
      <c r="BX456" s="32"/>
      <c r="BY456" s="32"/>
      <c r="BZ456" s="32"/>
      <c r="CA456" s="32"/>
      <c r="CB456" s="32"/>
      <c r="CC456" s="32"/>
      <c r="CD456" s="32"/>
      <c r="CE456" s="32"/>
      <c r="CF456" s="32"/>
      <c r="CG456" s="32"/>
      <c r="CH456" s="32"/>
      <c r="CI456" s="32"/>
      <c r="CJ456" s="32"/>
      <c r="CK456" s="32"/>
      <c r="CL456" s="32"/>
      <c r="CM456" s="32"/>
      <c r="CN456" s="32"/>
      <c r="CO456" s="32"/>
      <c r="CP456" s="32"/>
      <c r="CQ456" s="32"/>
      <c r="CR456" s="32"/>
      <c r="CS456" s="32"/>
      <c r="CT456" s="32"/>
      <c r="CU456" s="32"/>
    </row>
    <row r="457" spans="1:99" s="33" customFormat="1" ht="12" x14ac:dyDescent="0.2">
      <c r="A457" s="26">
        <f t="shared" si="6"/>
        <v>454</v>
      </c>
      <c r="B457" s="34" t="s">
        <v>503</v>
      </c>
      <c r="C457" s="34" t="s">
        <v>354</v>
      </c>
      <c r="D457" s="34" t="s">
        <v>591</v>
      </c>
      <c r="E457" s="34" t="s">
        <v>356</v>
      </c>
      <c r="F457" s="35">
        <v>11000</v>
      </c>
      <c r="G457" s="35">
        <v>11000</v>
      </c>
      <c r="H457" s="36">
        <v>315.7</v>
      </c>
      <c r="I457" s="36">
        <v>0</v>
      </c>
      <c r="J457" s="36">
        <v>334.4</v>
      </c>
      <c r="K457" s="36">
        <v>2279.5700000000002</v>
      </c>
      <c r="L457" s="36">
        <v>2929.67</v>
      </c>
      <c r="M457" s="36">
        <v>8070.33</v>
      </c>
      <c r="N457" s="31" t="s">
        <v>594</v>
      </c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  <c r="BD457" s="32"/>
      <c r="BE457" s="32"/>
      <c r="BF457" s="32"/>
      <c r="BG457" s="32"/>
      <c r="BH457" s="32"/>
      <c r="BI457" s="32"/>
      <c r="BJ457" s="32"/>
      <c r="BK457" s="32"/>
      <c r="BL457" s="32"/>
      <c r="BM457" s="32"/>
      <c r="BN457" s="32"/>
      <c r="BO457" s="32"/>
      <c r="BP457" s="32"/>
      <c r="BQ457" s="32"/>
      <c r="BR457" s="32"/>
      <c r="BS457" s="32"/>
      <c r="BT457" s="32"/>
      <c r="BU457" s="32"/>
      <c r="BV457" s="32"/>
      <c r="BW457" s="32"/>
      <c r="BX457" s="32"/>
      <c r="BY457" s="32"/>
      <c r="BZ457" s="32"/>
      <c r="CA457" s="32"/>
      <c r="CB457" s="32"/>
      <c r="CC457" s="32"/>
      <c r="CD457" s="32"/>
      <c r="CE457" s="32"/>
      <c r="CF457" s="32"/>
      <c r="CG457" s="32"/>
      <c r="CH457" s="32"/>
      <c r="CI457" s="32"/>
      <c r="CJ457" s="32"/>
      <c r="CK457" s="32"/>
      <c r="CL457" s="32"/>
      <c r="CM457" s="32"/>
      <c r="CN457" s="32"/>
      <c r="CO457" s="32"/>
      <c r="CP457" s="32"/>
      <c r="CQ457" s="32"/>
      <c r="CR457" s="32"/>
      <c r="CS457" s="32"/>
      <c r="CT457" s="32"/>
      <c r="CU457" s="32"/>
    </row>
    <row r="458" spans="1:99" s="33" customFormat="1" ht="12" x14ac:dyDescent="0.2">
      <c r="A458" s="26">
        <f t="shared" si="6"/>
        <v>455</v>
      </c>
      <c r="B458" s="34" t="s">
        <v>504</v>
      </c>
      <c r="C458" s="34" t="s">
        <v>354</v>
      </c>
      <c r="D458" s="34" t="s">
        <v>591</v>
      </c>
      <c r="E458" s="34" t="s">
        <v>360</v>
      </c>
      <c r="F458" s="35">
        <v>11000</v>
      </c>
      <c r="G458" s="35">
        <v>11000</v>
      </c>
      <c r="H458" s="36">
        <v>315.7</v>
      </c>
      <c r="I458" s="36">
        <v>0</v>
      </c>
      <c r="J458" s="36">
        <v>334.4</v>
      </c>
      <c r="K458" s="36">
        <v>19.510000000000002</v>
      </c>
      <c r="L458" s="36">
        <v>669.61</v>
      </c>
      <c r="M458" s="36">
        <v>10330.39</v>
      </c>
      <c r="N458" s="31" t="s">
        <v>594</v>
      </c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  <c r="BD458" s="32"/>
      <c r="BE458" s="32"/>
      <c r="BF458" s="32"/>
      <c r="BG458" s="32"/>
      <c r="BH458" s="32"/>
      <c r="BI458" s="32"/>
      <c r="BJ458" s="32"/>
      <c r="BK458" s="32"/>
      <c r="BL458" s="32"/>
      <c r="BM458" s="32"/>
      <c r="BN458" s="32"/>
      <c r="BO458" s="32"/>
      <c r="BP458" s="32"/>
      <c r="BQ458" s="32"/>
      <c r="BR458" s="32"/>
      <c r="BS458" s="32"/>
      <c r="BT458" s="32"/>
      <c r="BU458" s="32"/>
      <c r="BV458" s="32"/>
      <c r="BW458" s="32"/>
      <c r="BX458" s="32"/>
      <c r="BY458" s="32"/>
      <c r="BZ458" s="32"/>
      <c r="CA458" s="32"/>
      <c r="CB458" s="32"/>
      <c r="CC458" s="32"/>
      <c r="CD458" s="32"/>
      <c r="CE458" s="32"/>
      <c r="CF458" s="32"/>
      <c r="CG458" s="32"/>
      <c r="CH458" s="32"/>
      <c r="CI458" s="32"/>
      <c r="CJ458" s="32"/>
      <c r="CK458" s="32"/>
      <c r="CL458" s="32"/>
      <c r="CM458" s="32"/>
      <c r="CN458" s="32"/>
      <c r="CO458" s="32"/>
      <c r="CP458" s="32"/>
      <c r="CQ458" s="32"/>
      <c r="CR458" s="32"/>
      <c r="CS458" s="32"/>
      <c r="CT458" s="32"/>
      <c r="CU458" s="32"/>
    </row>
    <row r="459" spans="1:99" s="42" customFormat="1" ht="12" x14ac:dyDescent="0.2">
      <c r="A459" s="26">
        <f t="shared" si="6"/>
        <v>456</v>
      </c>
      <c r="B459" s="37" t="s">
        <v>505</v>
      </c>
      <c r="C459" s="37" t="s">
        <v>354</v>
      </c>
      <c r="D459" s="37" t="s">
        <v>591</v>
      </c>
      <c r="E459" s="37" t="s">
        <v>360</v>
      </c>
      <c r="F459" s="38">
        <v>10000</v>
      </c>
      <c r="G459" s="38">
        <v>10000</v>
      </c>
      <c r="H459" s="39">
        <v>287</v>
      </c>
      <c r="I459" s="39">
        <v>0</v>
      </c>
      <c r="J459" s="39">
        <v>304</v>
      </c>
      <c r="K459" s="39">
        <f>21.25+1000</f>
        <v>1021.25</v>
      </c>
      <c r="L459" s="39">
        <f>+K459+J459+H459</f>
        <v>1612.25</v>
      </c>
      <c r="M459" s="39">
        <f>+F459-L459</f>
        <v>8387.75</v>
      </c>
      <c r="N459" s="40" t="s">
        <v>594</v>
      </c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  <c r="BD459" s="32"/>
      <c r="BE459" s="32"/>
      <c r="BF459" s="32"/>
      <c r="BG459" s="32"/>
      <c r="BH459" s="32"/>
      <c r="BI459" s="32"/>
      <c r="BJ459" s="32"/>
      <c r="BK459" s="32"/>
      <c r="BL459" s="32"/>
      <c r="BM459" s="32"/>
      <c r="BN459" s="32"/>
      <c r="BO459" s="32"/>
      <c r="BP459" s="32"/>
      <c r="BQ459" s="32"/>
      <c r="BR459" s="32"/>
      <c r="BS459" s="32"/>
      <c r="BT459" s="32"/>
      <c r="BU459" s="32"/>
      <c r="BV459" s="32"/>
      <c r="BW459" s="32"/>
      <c r="BX459" s="32"/>
      <c r="BY459" s="32"/>
      <c r="BZ459" s="32"/>
      <c r="CA459" s="32"/>
      <c r="CB459" s="32"/>
      <c r="CC459" s="32"/>
      <c r="CD459" s="32"/>
      <c r="CE459" s="32"/>
      <c r="CF459" s="32"/>
      <c r="CG459" s="32"/>
      <c r="CH459" s="32"/>
      <c r="CI459" s="32"/>
      <c r="CJ459" s="32"/>
      <c r="CK459" s="32"/>
      <c r="CL459" s="32"/>
      <c r="CM459" s="32"/>
      <c r="CN459" s="32"/>
      <c r="CO459" s="32"/>
      <c r="CP459" s="32"/>
      <c r="CQ459" s="32"/>
      <c r="CR459" s="32"/>
      <c r="CS459" s="32"/>
      <c r="CT459" s="32"/>
      <c r="CU459" s="32"/>
    </row>
    <row r="460" spans="1:99" s="33" customFormat="1" ht="12" x14ac:dyDescent="0.2">
      <c r="A460" s="26">
        <f t="shared" si="6"/>
        <v>457</v>
      </c>
      <c r="B460" s="34" t="s">
        <v>506</v>
      </c>
      <c r="C460" s="34" t="s">
        <v>354</v>
      </c>
      <c r="D460" s="34" t="s">
        <v>591</v>
      </c>
      <c r="E460" s="34" t="s">
        <v>356</v>
      </c>
      <c r="F460" s="35">
        <v>14300</v>
      </c>
      <c r="G460" s="35">
        <v>14300</v>
      </c>
      <c r="H460" s="36">
        <v>410.41</v>
      </c>
      <c r="I460" s="36">
        <v>0</v>
      </c>
      <c r="J460" s="36">
        <v>434.72</v>
      </c>
      <c r="K460" s="36">
        <v>21.25</v>
      </c>
      <c r="L460" s="36">
        <v>866.38</v>
      </c>
      <c r="M460" s="36">
        <v>13433.62</v>
      </c>
      <c r="N460" s="31" t="s">
        <v>594</v>
      </c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  <c r="BD460" s="32"/>
      <c r="BE460" s="32"/>
      <c r="BF460" s="32"/>
      <c r="BG460" s="32"/>
      <c r="BH460" s="32"/>
      <c r="BI460" s="32"/>
      <c r="BJ460" s="32"/>
      <c r="BK460" s="32"/>
      <c r="BL460" s="32"/>
      <c r="BM460" s="32"/>
      <c r="BN460" s="32"/>
      <c r="BO460" s="32"/>
      <c r="BP460" s="32"/>
      <c r="BQ460" s="32"/>
      <c r="BR460" s="32"/>
      <c r="BS460" s="32"/>
      <c r="BT460" s="32"/>
      <c r="BU460" s="32"/>
      <c r="BV460" s="32"/>
      <c r="BW460" s="32"/>
      <c r="BX460" s="32"/>
      <c r="BY460" s="32"/>
      <c r="BZ460" s="32"/>
      <c r="CA460" s="32"/>
      <c r="CB460" s="32"/>
      <c r="CC460" s="32"/>
      <c r="CD460" s="32"/>
      <c r="CE460" s="32"/>
      <c r="CF460" s="32"/>
      <c r="CG460" s="32"/>
      <c r="CH460" s="32"/>
      <c r="CI460" s="32"/>
      <c r="CJ460" s="32"/>
      <c r="CK460" s="32"/>
      <c r="CL460" s="32"/>
      <c r="CM460" s="32"/>
      <c r="CN460" s="32"/>
      <c r="CO460" s="32"/>
      <c r="CP460" s="32"/>
      <c r="CQ460" s="32"/>
      <c r="CR460" s="32"/>
      <c r="CS460" s="32"/>
      <c r="CT460" s="32"/>
      <c r="CU460" s="32"/>
    </row>
    <row r="461" spans="1:99" s="33" customFormat="1" ht="12" x14ac:dyDescent="0.2">
      <c r="A461" s="26">
        <f t="shared" ref="A461:A524" si="7">+A460+1</f>
        <v>458</v>
      </c>
      <c r="B461" s="34" t="s">
        <v>507</v>
      </c>
      <c r="C461" s="34" t="s">
        <v>354</v>
      </c>
      <c r="D461" s="34" t="s">
        <v>591</v>
      </c>
      <c r="E461" s="34" t="s">
        <v>356</v>
      </c>
      <c r="F461" s="35">
        <v>11440</v>
      </c>
      <c r="G461" s="35">
        <v>11440</v>
      </c>
      <c r="H461" s="36">
        <v>328.33</v>
      </c>
      <c r="I461" s="36">
        <v>0</v>
      </c>
      <c r="J461" s="36">
        <v>347.78</v>
      </c>
      <c r="K461" s="36">
        <v>21.25</v>
      </c>
      <c r="L461" s="36">
        <v>697.36</v>
      </c>
      <c r="M461" s="36">
        <v>10742.64</v>
      </c>
      <c r="N461" s="31" t="s">
        <v>594</v>
      </c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  <c r="BD461" s="32"/>
      <c r="BE461" s="32"/>
      <c r="BF461" s="32"/>
      <c r="BG461" s="32"/>
      <c r="BH461" s="32"/>
      <c r="BI461" s="32"/>
      <c r="BJ461" s="32"/>
      <c r="BK461" s="32"/>
      <c r="BL461" s="32"/>
      <c r="BM461" s="32"/>
      <c r="BN461" s="32"/>
      <c r="BO461" s="32"/>
      <c r="BP461" s="32"/>
      <c r="BQ461" s="32"/>
      <c r="BR461" s="32"/>
      <c r="BS461" s="32"/>
      <c r="BT461" s="32"/>
      <c r="BU461" s="32"/>
      <c r="BV461" s="32"/>
      <c r="BW461" s="32"/>
      <c r="BX461" s="32"/>
      <c r="BY461" s="32"/>
      <c r="BZ461" s="32"/>
      <c r="CA461" s="32"/>
      <c r="CB461" s="32"/>
      <c r="CC461" s="32"/>
      <c r="CD461" s="32"/>
      <c r="CE461" s="32"/>
      <c r="CF461" s="32"/>
      <c r="CG461" s="32"/>
      <c r="CH461" s="32"/>
      <c r="CI461" s="32"/>
      <c r="CJ461" s="32"/>
      <c r="CK461" s="32"/>
      <c r="CL461" s="32"/>
      <c r="CM461" s="32"/>
      <c r="CN461" s="32"/>
      <c r="CO461" s="32"/>
      <c r="CP461" s="32"/>
      <c r="CQ461" s="32"/>
      <c r="CR461" s="32"/>
      <c r="CS461" s="32"/>
      <c r="CT461" s="32"/>
      <c r="CU461" s="32"/>
    </row>
    <row r="462" spans="1:99" s="33" customFormat="1" ht="12" x14ac:dyDescent="0.2">
      <c r="A462" s="26">
        <f t="shared" si="7"/>
        <v>459</v>
      </c>
      <c r="B462" s="34" t="s">
        <v>508</v>
      </c>
      <c r="C462" s="34" t="s">
        <v>354</v>
      </c>
      <c r="D462" s="34" t="s">
        <v>591</v>
      </c>
      <c r="E462" s="34" t="s">
        <v>356</v>
      </c>
      <c r="F462" s="35">
        <v>10000</v>
      </c>
      <c r="G462" s="35">
        <v>10000</v>
      </c>
      <c r="H462" s="36">
        <v>287</v>
      </c>
      <c r="I462" s="36">
        <v>0</v>
      </c>
      <c r="J462" s="36">
        <v>304</v>
      </c>
      <c r="K462" s="36">
        <v>824.94</v>
      </c>
      <c r="L462" s="36">
        <v>1415.94</v>
      </c>
      <c r="M462" s="36">
        <v>8584.06</v>
      </c>
      <c r="N462" s="31" t="s">
        <v>594</v>
      </c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  <c r="BD462" s="32"/>
      <c r="BE462" s="32"/>
      <c r="BF462" s="32"/>
      <c r="BG462" s="32"/>
      <c r="BH462" s="32"/>
      <c r="BI462" s="32"/>
      <c r="BJ462" s="32"/>
      <c r="BK462" s="32"/>
      <c r="BL462" s="32"/>
      <c r="BM462" s="32"/>
      <c r="BN462" s="32"/>
      <c r="BO462" s="32"/>
      <c r="BP462" s="32"/>
      <c r="BQ462" s="32"/>
      <c r="BR462" s="32"/>
      <c r="BS462" s="32"/>
      <c r="BT462" s="32"/>
      <c r="BU462" s="32"/>
      <c r="BV462" s="32"/>
      <c r="BW462" s="32"/>
      <c r="BX462" s="32"/>
      <c r="BY462" s="32"/>
      <c r="BZ462" s="32"/>
      <c r="CA462" s="32"/>
      <c r="CB462" s="32"/>
      <c r="CC462" s="32"/>
      <c r="CD462" s="32"/>
      <c r="CE462" s="32"/>
      <c r="CF462" s="32"/>
      <c r="CG462" s="32"/>
      <c r="CH462" s="32"/>
      <c r="CI462" s="32"/>
      <c r="CJ462" s="32"/>
      <c r="CK462" s="32"/>
      <c r="CL462" s="32"/>
      <c r="CM462" s="32"/>
      <c r="CN462" s="32"/>
      <c r="CO462" s="32"/>
      <c r="CP462" s="32"/>
      <c r="CQ462" s="32"/>
      <c r="CR462" s="32"/>
      <c r="CS462" s="32"/>
      <c r="CT462" s="32"/>
      <c r="CU462" s="32"/>
    </row>
    <row r="463" spans="1:99" s="33" customFormat="1" ht="12" x14ac:dyDescent="0.2">
      <c r="A463" s="26">
        <f t="shared" si="7"/>
        <v>460</v>
      </c>
      <c r="B463" s="34" t="s">
        <v>184</v>
      </c>
      <c r="C463" s="34" t="s">
        <v>354</v>
      </c>
      <c r="D463" s="34" t="s">
        <v>591</v>
      </c>
      <c r="E463" s="34" t="s">
        <v>356</v>
      </c>
      <c r="F463" s="35">
        <v>10000</v>
      </c>
      <c r="G463" s="35">
        <v>10000</v>
      </c>
      <c r="H463" s="36">
        <v>287</v>
      </c>
      <c r="I463" s="36">
        <v>0</v>
      </c>
      <c r="J463" s="36">
        <v>304</v>
      </c>
      <c r="K463" s="36">
        <v>824.94</v>
      </c>
      <c r="L463" s="36">
        <v>1415.94</v>
      </c>
      <c r="M463" s="36">
        <v>8584.06</v>
      </c>
      <c r="N463" s="31" t="s">
        <v>594</v>
      </c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32"/>
      <c r="BB463" s="32"/>
      <c r="BC463" s="32"/>
      <c r="BD463" s="32"/>
      <c r="BE463" s="32"/>
      <c r="BF463" s="32"/>
      <c r="BG463" s="32"/>
      <c r="BH463" s="32"/>
      <c r="BI463" s="32"/>
      <c r="BJ463" s="32"/>
      <c r="BK463" s="32"/>
      <c r="BL463" s="32"/>
      <c r="BM463" s="32"/>
      <c r="BN463" s="32"/>
      <c r="BO463" s="32"/>
      <c r="BP463" s="32"/>
      <c r="BQ463" s="32"/>
      <c r="BR463" s="32"/>
      <c r="BS463" s="32"/>
      <c r="BT463" s="32"/>
      <c r="BU463" s="32"/>
      <c r="BV463" s="32"/>
      <c r="BW463" s="32"/>
      <c r="BX463" s="32"/>
      <c r="BY463" s="32"/>
      <c r="BZ463" s="32"/>
      <c r="CA463" s="32"/>
      <c r="CB463" s="32"/>
      <c r="CC463" s="32"/>
      <c r="CD463" s="32"/>
      <c r="CE463" s="32"/>
      <c r="CF463" s="32"/>
      <c r="CG463" s="32"/>
      <c r="CH463" s="32"/>
      <c r="CI463" s="32"/>
      <c r="CJ463" s="32"/>
      <c r="CK463" s="32"/>
      <c r="CL463" s="32"/>
      <c r="CM463" s="32"/>
      <c r="CN463" s="32"/>
      <c r="CO463" s="32"/>
      <c r="CP463" s="32"/>
      <c r="CQ463" s="32"/>
      <c r="CR463" s="32"/>
      <c r="CS463" s="32"/>
      <c r="CT463" s="32"/>
      <c r="CU463" s="32"/>
    </row>
    <row r="464" spans="1:99" s="33" customFormat="1" ht="12" x14ac:dyDescent="0.2">
      <c r="A464" s="26">
        <f t="shared" si="7"/>
        <v>461</v>
      </c>
      <c r="B464" s="34" t="s">
        <v>509</v>
      </c>
      <c r="C464" s="34" t="s">
        <v>354</v>
      </c>
      <c r="D464" s="34" t="s">
        <v>591</v>
      </c>
      <c r="E464" s="34" t="s">
        <v>356</v>
      </c>
      <c r="F464" s="35">
        <v>10000</v>
      </c>
      <c r="G464" s="35">
        <v>10000</v>
      </c>
      <c r="H464" s="36">
        <v>287</v>
      </c>
      <c r="I464" s="36">
        <v>0</v>
      </c>
      <c r="J464" s="36">
        <v>304</v>
      </c>
      <c r="K464" s="36">
        <v>21.25</v>
      </c>
      <c r="L464" s="36">
        <v>612.25</v>
      </c>
      <c r="M464" s="36">
        <v>9387.75</v>
      </c>
      <c r="N464" s="31" t="s">
        <v>594</v>
      </c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32"/>
      <c r="BD464" s="32"/>
      <c r="BE464" s="32"/>
      <c r="BF464" s="32"/>
      <c r="BG464" s="32"/>
      <c r="BH464" s="32"/>
      <c r="BI464" s="32"/>
      <c r="BJ464" s="32"/>
      <c r="BK464" s="32"/>
      <c r="BL464" s="32"/>
      <c r="BM464" s="32"/>
      <c r="BN464" s="32"/>
      <c r="BO464" s="32"/>
      <c r="BP464" s="32"/>
      <c r="BQ464" s="32"/>
      <c r="BR464" s="32"/>
      <c r="BS464" s="32"/>
      <c r="BT464" s="32"/>
      <c r="BU464" s="32"/>
      <c r="BV464" s="32"/>
      <c r="BW464" s="32"/>
      <c r="BX464" s="32"/>
      <c r="BY464" s="32"/>
      <c r="BZ464" s="32"/>
      <c r="CA464" s="32"/>
      <c r="CB464" s="32"/>
      <c r="CC464" s="32"/>
      <c r="CD464" s="32"/>
      <c r="CE464" s="32"/>
      <c r="CF464" s="32"/>
      <c r="CG464" s="32"/>
      <c r="CH464" s="32"/>
      <c r="CI464" s="32"/>
      <c r="CJ464" s="32"/>
      <c r="CK464" s="32"/>
      <c r="CL464" s="32"/>
      <c r="CM464" s="32"/>
      <c r="CN464" s="32"/>
      <c r="CO464" s="32"/>
      <c r="CP464" s="32"/>
      <c r="CQ464" s="32"/>
      <c r="CR464" s="32"/>
      <c r="CS464" s="32"/>
      <c r="CT464" s="32"/>
      <c r="CU464" s="32"/>
    </row>
    <row r="465" spans="1:99" s="33" customFormat="1" ht="12" x14ac:dyDescent="0.2">
      <c r="A465" s="26">
        <f t="shared" si="7"/>
        <v>462</v>
      </c>
      <c r="B465" s="34" t="s">
        <v>510</v>
      </c>
      <c r="C465" s="34" t="s">
        <v>354</v>
      </c>
      <c r="D465" s="34" t="s">
        <v>591</v>
      </c>
      <c r="E465" s="34" t="s">
        <v>360</v>
      </c>
      <c r="F465" s="35">
        <v>11000</v>
      </c>
      <c r="G465" s="35">
        <v>11000</v>
      </c>
      <c r="H465" s="36">
        <v>315.7</v>
      </c>
      <c r="I465" s="36">
        <v>0</v>
      </c>
      <c r="J465" s="36">
        <v>334.4</v>
      </c>
      <c r="K465" s="36">
        <v>21.25</v>
      </c>
      <c r="L465" s="36">
        <v>671.35</v>
      </c>
      <c r="M465" s="36">
        <v>10328.65</v>
      </c>
      <c r="N465" s="31" t="s">
        <v>594</v>
      </c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32"/>
      <c r="BB465" s="32"/>
      <c r="BC465" s="32"/>
      <c r="BD465" s="32"/>
      <c r="BE465" s="32"/>
      <c r="BF465" s="32"/>
      <c r="BG465" s="32"/>
      <c r="BH465" s="32"/>
      <c r="BI465" s="32"/>
      <c r="BJ465" s="32"/>
      <c r="BK465" s="32"/>
      <c r="BL465" s="32"/>
      <c r="BM465" s="32"/>
      <c r="BN465" s="32"/>
      <c r="BO465" s="32"/>
      <c r="BP465" s="32"/>
      <c r="BQ465" s="32"/>
      <c r="BR465" s="32"/>
      <c r="BS465" s="32"/>
      <c r="BT465" s="32"/>
      <c r="BU465" s="32"/>
      <c r="BV465" s="32"/>
      <c r="BW465" s="32"/>
      <c r="BX465" s="32"/>
      <c r="BY465" s="32"/>
      <c r="BZ465" s="32"/>
      <c r="CA465" s="32"/>
      <c r="CB465" s="32"/>
      <c r="CC465" s="32"/>
      <c r="CD465" s="32"/>
      <c r="CE465" s="32"/>
      <c r="CF465" s="32"/>
      <c r="CG465" s="32"/>
      <c r="CH465" s="32"/>
      <c r="CI465" s="32"/>
      <c r="CJ465" s="32"/>
      <c r="CK465" s="32"/>
      <c r="CL465" s="32"/>
      <c r="CM465" s="32"/>
      <c r="CN465" s="32"/>
      <c r="CO465" s="32"/>
      <c r="CP465" s="32"/>
      <c r="CQ465" s="32"/>
      <c r="CR465" s="32"/>
      <c r="CS465" s="32"/>
      <c r="CT465" s="32"/>
      <c r="CU465" s="32"/>
    </row>
    <row r="466" spans="1:99" s="33" customFormat="1" ht="12" x14ac:dyDescent="0.2">
      <c r="A466" s="26">
        <f t="shared" si="7"/>
        <v>463</v>
      </c>
      <c r="B466" s="34" t="s">
        <v>511</v>
      </c>
      <c r="C466" s="34" t="s">
        <v>354</v>
      </c>
      <c r="D466" s="34" t="s">
        <v>591</v>
      </c>
      <c r="E466" s="34" t="s">
        <v>360</v>
      </c>
      <c r="F466" s="35">
        <v>11000</v>
      </c>
      <c r="G466" s="35">
        <v>11000</v>
      </c>
      <c r="H466" s="36">
        <v>315.7</v>
      </c>
      <c r="I466" s="36">
        <v>0</v>
      </c>
      <c r="J466" s="36">
        <v>334.4</v>
      </c>
      <c r="K466" s="36">
        <v>342.38</v>
      </c>
      <c r="L466" s="36">
        <v>992.48</v>
      </c>
      <c r="M466" s="36">
        <v>10007.52</v>
      </c>
      <c r="N466" s="31" t="s">
        <v>594</v>
      </c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  <c r="BD466" s="32"/>
      <c r="BE466" s="32"/>
      <c r="BF466" s="32"/>
      <c r="BG466" s="32"/>
      <c r="BH466" s="32"/>
      <c r="BI466" s="32"/>
      <c r="BJ466" s="32"/>
      <c r="BK466" s="32"/>
      <c r="BL466" s="32"/>
      <c r="BM466" s="32"/>
      <c r="BN466" s="32"/>
      <c r="BO466" s="32"/>
      <c r="BP466" s="32"/>
      <c r="BQ466" s="32"/>
      <c r="BR466" s="32"/>
      <c r="BS466" s="32"/>
      <c r="BT466" s="32"/>
      <c r="BU466" s="32"/>
      <c r="BV466" s="32"/>
      <c r="BW466" s="32"/>
      <c r="BX466" s="32"/>
      <c r="BY466" s="32"/>
      <c r="BZ466" s="32"/>
      <c r="CA466" s="32"/>
      <c r="CB466" s="32"/>
      <c r="CC466" s="32"/>
      <c r="CD466" s="32"/>
      <c r="CE466" s="32"/>
      <c r="CF466" s="32"/>
      <c r="CG466" s="32"/>
      <c r="CH466" s="32"/>
      <c r="CI466" s="32"/>
      <c r="CJ466" s="32"/>
      <c r="CK466" s="32"/>
      <c r="CL466" s="32"/>
      <c r="CM466" s="32"/>
      <c r="CN466" s="32"/>
      <c r="CO466" s="32"/>
      <c r="CP466" s="32"/>
      <c r="CQ466" s="32"/>
      <c r="CR466" s="32"/>
      <c r="CS466" s="32"/>
      <c r="CT466" s="32"/>
      <c r="CU466" s="32"/>
    </row>
    <row r="467" spans="1:99" s="33" customFormat="1" ht="12" x14ac:dyDescent="0.2">
      <c r="A467" s="26">
        <f t="shared" si="7"/>
        <v>464</v>
      </c>
      <c r="B467" s="34" t="s">
        <v>512</v>
      </c>
      <c r="C467" s="34" t="s">
        <v>354</v>
      </c>
      <c r="D467" s="34" t="s">
        <v>591</v>
      </c>
      <c r="E467" s="34" t="s">
        <v>360</v>
      </c>
      <c r="F467" s="35">
        <v>10000</v>
      </c>
      <c r="G467" s="35">
        <v>10000</v>
      </c>
      <c r="H467" s="36">
        <v>287</v>
      </c>
      <c r="I467" s="36">
        <v>0</v>
      </c>
      <c r="J467" s="36">
        <v>304</v>
      </c>
      <c r="K467" s="36">
        <v>344.12</v>
      </c>
      <c r="L467" s="36">
        <v>935.12</v>
      </c>
      <c r="M467" s="36">
        <v>9064.8799999999992</v>
      </c>
      <c r="N467" s="31" t="s">
        <v>594</v>
      </c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  <c r="BE467" s="32"/>
      <c r="BF467" s="32"/>
      <c r="BG467" s="32"/>
      <c r="BH467" s="32"/>
      <c r="BI467" s="32"/>
      <c r="BJ467" s="32"/>
      <c r="BK467" s="32"/>
      <c r="BL467" s="32"/>
      <c r="BM467" s="32"/>
      <c r="BN467" s="32"/>
      <c r="BO467" s="32"/>
      <c r="BP467" s="32"/>
      <c r="BQ467" s="32"/>
      <c r="BR467" s="32"/>
      <c r="BS467" s="32"/>
      <c r="BT467" s="32"/>
      <c r="BU467" s="32"/>
      <c r="BV467" s="32"/>
      <c r="BW467" s="32"/>
      <c r="BX467" s="32"/>
      <c r="BY467" s="32"/>
      <c r="BZ467" s="32"/>
      <c r="CA467" s="32"/>
      <c r="CB467" s="32"/>
      <c r="CC467" s="32"/>
      <c r="CD467" s="32"/>
      <c r="CE467" s="32"/>
      <c r="CF467" s="32"/>
      <c r="CG467" s="32"/>
      <c r="CH467" s="32"/>
      <c r="CI467" s="32"/>
      <c r="CJ467" s="32"/>
      <c r="CK467" s="32"/>
      <c r="CL467" s="32"/>
      <c r="CM467" s="32"/>
      <c r="CN467" s="32"/>
      <c r="CO467" s="32"/>
      <c r="CP467" s="32"/>
      <c r="CQ467" s="32"/>
      <c r="CR467" s="32"/>
      <c r="CS467" s="32"/>
      <c r="CT467" s="32"/>
      <c r="CU467" s="32"/>
    </row>
    <row r="468" spans="1:99" s="33" customFormat="1" ht="12" x14ac:dyDescent="0.2">
      <c r="A468" s="26">
        <f t="shared" si="7"/>
        <v>465</v>
      </c>
      <c r="B468" s="34" t="s">
        <v>513</v>
      </c>
      <c r="C468" s="34" t="s">
        <v>354</v>
      </c>
      <c r="D468" s="34" t="s">
        <v>591</v>
      </c>
      <c r="E468" s="34" t="s">
        <v>360</v>
      </c>
      <c r="F468" s="35">
        <v>11000</v>
      </c>
      <c r="G468" s="35">
        <v>11000</v>
      </c>
      <c r="H468" s="36">
        <v>315.7</v>
      </c>
      <c r="I468" s="36">
        <v>0</v>
      </c>
      <c r="J468" s="36">
        <v>334.4</v>
      </c>
      <c r="K468" s="43">
        <v>19.510000000000002</v>
      </c>
      <c r="L468" s="36">
        <f>+K468+J468+H468</f>
        <v>669.6099999999999</v>
      </c>
      <c r="M468" s="36">
        <f>+G468-L468</f>
        <v>10330.39</v>
      </c>
      <c r="N468" s="31" t="s">
        <v>594</v>
      </c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32"/>
      <c r="BD468" s="32"/>
      <c r="BE468" s="32"/>
      <c r="BF468" s="32"/>
      <c r="BG468" s="32"/>
      <c r="BH468" s="32"/>
      <c r="BI468" s="32"/>
      <c r="BJ468" s="32"/>
      <c r="BK468" s="32"/>
      <c r="BL468" s="32"/>
      <c r="BM468" s="32"/>
      <c r="BN468" s="32"/>
      <c r="BO468" s="32"/>
      <c r="BP468" s="32"/>
      <c r="BQ468" s="32"/>
      <c r="BR468" s="32"/>
      <c r="BS468" s="32"/>
      <c r="BT468" s="32"/>
      <c r="BU468" s="32"/>
      <c r="BV468" s="32"/>
      <c r="BW468" s="32"/>
      <c r="BX468" s="32"/>
      <c r="BY468" s="32"/>
      <c r="BZ468" s="32"/>
      <c r="CA468" s="32"/>
      <c r="CB468" s="32"/>
      <c r="CC468" s="32"/>
      <c r="CD468" s="32"/>
      <c r="CE468" s="32"/>
      <c r="CF468" s="32"/>
      <c r="CG468" s="32"/>
      <c r="CH468" s="32"/>
      <c r="CI468" s="32"/>
      <c r="CJ468" s="32"/>
      <c r="CK468" s="32"/>
      <c r="CL468" s="32"/>
      <c r="CM468" s="32"/>
      <c r="CN468" s="32"/>
      <c r="CO468" s="32"/>
      <c r="CP468" s="32"/>
      <c r="CQ468" s="32"/>
      <c r="CR468" s="32"/>
      <c r="CS468" s="32"/>
      <c r="CT468" s="32"/>
      <c r="CU468" s="32"/>
    </row>
    <row r="469" spans="1:99" s="33" customFormat="1" ht="12" x14ac:dyDescent="0.2">
      <c r="A469" s="26">
        <f t="shared" si="7"/>
        <v>466</v>
      </c>
      <c r="B469" s="44" t="s">
        <v>514</v>
      </c>
      <c r="C469" s="44" t="s">
        <v>354</v>
      </c>
      <c r="D469" s="44" t="s">
        <v>591</v>
      </c>
      <c r="E469" s="44" t="s">
        <v>360</v>
      </c>
      <c r="F469" s="48">
        <v>10000</v>
      </c>
      <c r="G469" s="48">
        <v>10000</v>
      </c>
      <c r="H469" s="43">
        <v>287</v>
      </c>
      <c r="I469" s="43">
        <v>0</v>
      </c>
      <c r="J469" s="43">
        <v>304</v>
      </c>
      <c r="K469" s="43">
        <v>2021.25</v>
      </c>
      <c r="L469" s="43">
        <f>+K469+J469+H469</f>
        <v>2612.25</v>
      </c>
      <c r="M469" s="43">
        <f>+F469-L469</f>
        <v>7387.75</v>
      </c>
      <c r="N469" s="45" t="s">
        <v>594</v>
      </c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  <c r="BE469" s="32"/>
      <c r="BF469" s="32"/>
      <c r="BG469" s="32"/>
      <c r="BH469" s="32"/>
      <c r="BI469" s="32"/>
      <c r="BJ469" s="32"/>
      <c r="BK469" s="32"/>
      <c r="BL469" s="32"/>
      <c r="BM469" s="32"/>
      <c r="BN469" s="32"/>
      <c r="BO469" s="32"/>
      <c r="BP469" s="32"/>
      <c r="BQ469" s="32"/>
      <c r="BR469" s="32"/>
      <c r="BS469" s="32"/>
      <c r="BT469" s="32"/>
      <c r="BU469" s="32"/>
      <c r="BV469" s="32"/>
      <c r="BW469" s="32"/>
      <c r="BX469" s="32"/>
      <c r="BY469" s="32"/>
      <c r="BZ469" s="32"/>
      <c r="CA469" s="32"/>
      <c r="CB469" s="32"/>
      <c r="CC469" s="32"/>
      <c r="CD469" s="32"/>
      <c r="CE469" s="32"/>
      <c r="CF469" s="32"/>
      <c r="CG469" s="32"/>
      <c r="CH469" s="32"/>
      <c r="CI469" s="32"/>
      <c r="CJ469" s="32"/>
      <c r="CK469" s="32"/>
      <c r="CL469" s="32"/>
      <c r="CM469" s="32"/>
      <c r="CN469" s="32"/>
      <c r="CO469" s="32"/>
      <c r="CP469" s="32"/>
      <c r="CQ469" s="32"/>
      <c r="CR469" s="32"/>
      <c r="CS469" s="32"/>
      <c r="CT469" s="32"/>
      <c r="CU469" s="32"/>
    </row>
    <row r="470" spans="1:99" s="33" customFormat="1" ht="12" x14ac:dyDescent="0.2">
      <c r="A470" s="26">
        <f t="shared" si="7"/>
        <v>467</v>
      </c>
      <c r="B470" s="44" t="s">
        <v>515</v>
      </c>
      <c r="C470" s="44" t="s">
        <v>354</v>
      </c>
      <c r="D470" s="44" t="s">
        <v>591</v>
      </c>
      <c r="E470" s="44" t="s">
        <v>360</v>
      </c>
      <c r="F470" s="48">
        <v>11000</v>
      </c>
      <c r="G470" s="48">
        <v>11000</v>
      </c>
      <c r="H470" s="43">
        <v>315.7</v>
      </c>
      <c r="I470" s="43">
        <v>0</v>
      </c>
      <c r="J470" s="43">
        <v>334.4</v>
      </c>
      <c r="K470" s="43">
        <v>21.25</v>
      </c>
      <c r="L470" s="43">
        <v>671.35</v>
      </c>
      <c r="M470" s="43">
        <v>10328.65</v>
      </c>
      <c r="N470" s="45" t="s">
        <v>594</v>
      </c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32"/>
      <c r="BD470" s="32"/>
      <c r="BE470" s="32"/>
      <c r="BF470" s="32"/>
      <c r="BG470" s="32"/>
      <c r="BH470" s="32"/>
      <c r="BI470" s="32"/>
      <c r="BJ470" s="32"/>
      <c r="BK470" s="32"/>
      <c r="BL470" s="32"/>
      <c r="BM470" s="32"/>
      <c r="BN470" s="32"/>
      <c r="BO470" s="32"/>
      <c r="BP470" s="32"/>
      <c r="BQ470" s="32"/>
      <c r="BR470" s="32"/>
      <c r="BS470" s="32"/>
      <c r="BT470" s="32"/>
      <c r="BU470" s="32"/>
      <c r="BV470" s="32"/>
      <c r="BW470" s="32"/>
      <c r="BX470" s="32"/>
      <c r="BY470" s="32"/>
      <c r="BZ470" s="32"/>
      <c r="CA470" s="32"/>
      <c r="CB470" s="32"/>
      <c r="CC470" s="32"/>
      <c r="CD470" s="32"/>
      <c r="CE470" s="32"/>
      <c r="CF470" s="32"/>
      <c r="CG470" s="32"/>
      <c r="CH470" s="32"/>
      <c r="CI470" s="32"/>
      <c r="CJ470" s="32"/>
      <c r="CK470" s="32"/>
      <c r="CL470" s="32"/>
      <c r="CM470" s="32"/>
      <c r="CN470" s="32"/>
      <c r="CO470" s="32"/>
      <c r="CP470" s="32"/>
      <c r="CQ470" s="32"/>
      <c r="CR470" s="32"/>
      <c r="CS470" s="32"/>
      <c r="CT470" s="32"/>
      <c r="CU470" s="32"/>
    </row>
    <row r="471" spans="1:99" s="33" customFormat="1" ht="12" x14ac:dyDescent="0.2">
      <c r="A471" s="26">
        <f t="shared" si="7"/>
        <v>468</v>
      </c>
      <c r="B471" s="44" t="s">
        <v>516</v>
      </c>
      <c r="C471" s="44" t="s">
        <v>354</v>
      </c>
      <c r="D471" s="44" t="s">
        <v>591</v>
      </c>
      <c r="E471" s="44" t="s">
        <v>363</v>
      </c>
      <c r="F471" s="48">
        <v>22000</v>
      </c>
      <c r="G471" s="48">
        <v>22000</v>
      </c>
      <c r="H471" s="43">
        <v>631.4</v>
      </c>
      <c r="I471" s="43">
        <v>0</v>
      </c>
      <c r="J471" s="43">
        <v>668.8</v>
      </c>
      <c r="K471" s="43">
        <v>21.25</v>
      </c>
      <c r="L471" s="43">
        <v>1321.45</v>
      </c>
      <c r="M471" s="43">
        <v>20678.55</v>
      </c>
      <c r="N471" s="45" t="s">
        <v>594</v>
      </c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32"/>
      <c r="BB471" s="32"/>
      <c r="BC471" s="32"/>
      <c r="BD471" s="32"/>
      <c r="BE471" s="32"/>
      <c r="BF471" s="32"/>
      <c r="BG471" s="32"/>
      <c r="BH471" s="32"/>
      <c r="BI471" s="32"/>
      <c r="BJ471" s="32"/>
      <c r="BK471" s="32"/>
      <c r="BL471" s="32"/>
      <c r="BM471" s="32"/>
      <c r="BN471" s="32"/>
      <c r="BO471" s="32"/>
      <c r="BP471" s="32"/>
      <c r="BQ471" s="32"/>
      <c r="BR471" s="32"/>
      <c r="BS471" s="32"/>
      <c r="BT471" s="32"/>
      <c r="BU471" s="32"/>
      <c r="BV471" s="32"/>
      <c r="BW471" s="32"/>
      <c r="BX471" s="32"/>
      <c r="BY471" s="32"/>
      <c r="BZ471" s="32"/>
      <c r="CA471" s="32"/>
      <c r="CB471" s="32"/>
      <c r="CC471" s="32"/>
      <c r="CD471" s="32"/>
      <c r="CE471" s="32"/>
      <c r="CF471" s="32"/>
      <c r="CG471" s="32"/>
      <c r="CH471" s="32"/>
      <c r="CI471" s="32"/>
      <c r="CJ471" s="32"/>
      <c r="CK471" s="32"/>
      <c r="CL471" s="32"/>
      <c r="CM471" s="32"/>
      <c r="CN471" s="32"/>
      <c r="CO471" s="32"/>
      <c r="CP471" s="32"/>
      <c r="CQ471" s="32"/>
      <c r="CR471" s="32"/>
      <c r="CS471" s="32"/>
      <c r="CT471" s="32"/>
      <c r="CU471" s="32"/>
    </row>
    <row r="472" spans="1:99" s="33" customFormat="1" ht="12" x14ac:dyDescent="0.2">
      <c r="A472" s="26">
        <f t="shared" si="7"/>
        <v>469</v>
      </c>
      <c r="B472" s="44" t="s">
        <v>517</v>
      </c>
      <c r="C472" s="44" t="s">
        <v>354</v>
      </c>
      <c r="D472" s="44" t="s">
        <v>591</v>
      </c>
      <c r="E472" s="44" t="s">
        <v>360</v>
      </c>
      <c r="F472" s="48">
        <v>10000</v>
      </c>
      <c r="G472" s="48">
        <v>10000</v>
      </c>
      <c r="H472" s="43">
        <v>287</v>
      </c>
      <c r="I472" s="43">
        <v>0</v>
      </c>
      <c r="J472" s="43">
        <v>304</v>
      </c>
      <c r="K472" s="43">
        <v>21.25</v>
      </c>
      <c r="L472" s="43">
        <v>612.25</v>
      </c>
      <c r="M472" s="43">
        <v>9387.75</v>
      </c>
      <c r="N472" s="45" t="s">
        <v>594</v>
      </c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32"/>
      <c r="BD472" s="32"/>
      <c r="BE472" s="32"/>
      <c r="BF472" s="32"/>
      <c r="BG472" s="32"/>
      <c r="BH472" s="32"/>
      <c r="BI472" s="32"/>
      <c r="BJ472" s="32"/>
      <c r="BK472" s="32"/>
      <c r="BL472" s="32"/>
      <c r="BM472" s="32"/>
      <c r="BN472" s="32"/>
      <c r="BO472" s="32"/>
      <c r="BP472" s="32"/>
      <c r="BQ472" s="32"/>
      <c r="BR472" s="32"/>
      <c r="BS472" s="32"/>
      <c r="BT472" s="32"/>
      <c r="BU472" s="32"/>
      <c r="BV472" s="32"/>
      <c r="BW472" s="32"/>
      <c r="BX472" s="32"/>
      <c r="BY472" s="32"/>
      <c r="BZ472" s="32"/>
      <c r="CA472" s="32"/>
      <c r="CB472" s="32"/>
      <c r="CC472" s="32"/>
      <c r="CD472" s="32"/>
      <c r="CE472" s="32"/>
      <c r="CF472" s="32"/>
      <c r="CG472" s="32"/>
      <c r="CH472" s="32"/>
      <c r="CI472" s="32"/>
      <c r="CJ472" s="32"/>
      <c r="CK472" s="32"/>
      <c r="CL472" s="32"/>
      <c r="CM472" s="32"/>
      <c r="CN472" s="32"/>
      <c r="CO472" s="32"/>
      <c r="CP472" s="32"/>
      <c r="CQ472" s="32"/>
      <c r="CR472" s="32"/>
      <c r="CS472" s="32"/>
      <c r="CT472" s="32"/>
      <c r="CU472" s="32"/>
    </row>
    <row r="473" spans="1:99" s="33" customFormat="1" ht="12" x14ac:dyDescent="0.2">
      <c r="A473" s="26">
        <f t="shared" si="7"/>
        <v>470</v>
      </c>
      <c r="B473" s="34" t="s">
        <v>518</v>
      </c>
      <c r="C473" s="34" t="s">
        <v>354</v>
      </c>
      <c r="D473" s="34" t="s">
        <v>591</v>
      </c>
      <c r="E473" s="34" t="s">
        <v>360</v>
      </c>
      <c r="F473" s="35">
        <v>10000</v>
      </c>
      <c r="G473" s="35">
        <v>10000</v>
      </c>
      <c r="H473" s="36">
        <v>287</v>
      </c>
      <c r="I473" s="36">
        <v>0</v>
      </c>
      <c r="J473" s="36">
        <v>304</v>
      </c>
      <c r="K473" s="36">
        <v>21.25</v>
      </c>
      <c r="L473" s="36">
        <v>612.25</v>
      </c>
      <c r="M473" s="36">
        <v>9387.75</v>
      </c>
      <c r="N473" s="31" t="s">
        <v>594</v>
      </c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  <c r="BD473" s="32"/>
      <c r="BE473" s="32"/>
      <c r="BF473" s="32"/>
      <c r="BG473" s="32"/>
      <c r="BH473" s="32"/>
      <c r="BI473" s="32"/>
      <c r="BJ473" s="32"/>
      <c r="BK473" s="32"/>
      <c r="BL473" s="32"/>
      <c r="BM473" s="32"/>
      <c r="BN473" s="32"/>
      <c r="BO473" s="32"/>
      <c r="BP473" s="32"/>
      <c r="BQ473" s="32"/>
      <c r="BR473" s="32"/>
      <c r="BS473" s="32"/>
      <c r="BT473" s="32"/>
      <c r="BU473" s="32"/>
      <c r="BV473" s="32"/>
      <c r="BW473" s="32"/>
      <c r="BX473" s="32"/>
      <c r="BY473" s="32"/>
      <c r="BZ473" s="32"/>
      <c r="CA473" s="32"/>
      <c r="CB473" s="32"/>
      <c r="CC473" s="32"/>
      <c r="CD473" s="32"/>
      <c r="CE473" s="32"/>
      <c r="CF473" s="32"/>
      <c r="CG473" s="32"/>
      <c r="CH473" s="32"/>
      <c r="CI473" s="32"/>
      <c r="CJ473" s="32"/>
      <c r="CK473" s="32"/>
      <c r="CL473" s="32"/>
      <c r="CM473" s="32"/>
      <c r="CN473" s="32"/>
      <c r="CO473" s="32"/>
      <c r="CP473" s="32"/>
      <c r="CQ473" s="32"/>
      <c r="CR473" s="32"/>
      <c r="CS473" s="32"/>
      <c r="CT473" s="32"/>
      <c r="CU473" s="32"/>
    </row>
    <row r="474" spans="1:99" s="33" customFormat="1" ht="12" x14ac:dyDescent="0.2">
      <c r="A474" s="26">
        <f t="shared" si="7"/>
        <v>471</v>
      </c>
      <c r="B474" s="34" t="s">
        <v>519</v>
      </c>
      <c r="C474" s="34" t="s">
        <v>354</v>
      </c>
      <c r="D474" s="34" t="s">
        <v>591</v>
      </c>
      <c r="E474" s="34" t="s">
        <v>360</v>
      </c>
      <c r="F474" s="35">
        <v>10000</v>
      </c>
      <c r="G474" s="35">
        <v>10000</v>
      </c>
      <c r="H474" s="36">
        <v>287</v>
      </c>
      <c r="I474" s="36">
        <v>0</v>
      </c>
      <c r="J474" s="36">
        <v>304</v>
      </c>
      <c r="K474" s="36">
        <v>21.25</v>
      </c>
      <c r="L474" s="36">
        <v>612.25</v>
      </c>
      <c r="M474" s="36">
        <v>9387.75</v>
      </c>
      <c r="N474" s="31" t="s">
        <v>594</v>
      </c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32"/>
      <c r="BD474" s="32"/>
      <c r="BE474" s="32"/>
      <c r="BF474" s="32"/>
      <c r="BG474" s="32"/>
      <c r="BH474" s="32"/>
      <c r="BI474" s="32"/>
      <c r="BJ474" s="32"/>
      <c r="BK474" s="32"/>
      <c r="BL474" s="32"/>
      <c r="BM474" s="32"/>
      <c r="BN474" s="32"/>
      <c r="BO474" s="32"/>
      <c r="BP474" s="32"/>
      <c r="BQ474" s="32"/>
      <c r="BR474" s="32"/>
      <c r="BS474" s="32"/>
      <c r="BT474" s="32"/>
      <c r="BU474" s="32"/>
      <c r="BV474" s="32"/>
      <c r="BW474" s="32"/>
      <c r="BX474" s="32"/>
      <c r="BY474" s="32"/>
      <c r="BZ474" s="32"/>
      <c r="CA474" s="32"/>
      <c r="CB474" s="32"/>
      <c r="CC474" s="32"/>
      <c r="CD474" s="32"/>
      <c r="CE474" s="32"/>
      <c r="CF474" s="32"/>
      <c r="CG474" s="32"/>
      <c r="CH474" s="32"/>
      <c r="CI474" s="32"/>
      <c r="CJ474" s="32"/>
      <c r="CK474" s="32"/>
      <c r="CL474" s="32"/>
      <c r="CM474" s="32"/>
      <c r="CN474" s="32"/>
      <c r="CO474" s="32"/>
      <c r="CP474" s="32"/>
      <c r="CQ474" s="32"/>
      <c r="CR474" s="32"/>
      <c r="CS474" s="32"/>
      <c r="CT474" s="32"/>
      <c r="CU474" s="32"/>
    </row>
    <row r="475" spans="1:99" s="33" customFormat="1" ht="12" x14ac:dyDescent="0.2">
      <c r="A475" s="26">
        <f t="shared" si="7"/>
        <v>472</v>
      </c>
      <c r="B475" s="34" t="s">
        <v>520</v>
      </c>
      <c r="C475" s="34" t="s">
        <v>354</v>
      </c>
      <c r="D475" s="34" t="s">
        <v>591</v>
      </c>
      <c r="E475" s="34" t="s">
        <v>360</v>
      </c>
      <c r="F475" s="35">
        <v>10000</v>
      </c>
      <c r="G475" s="35">
        <v>10000</v>
      </c>
      <c r="H475" s="36">
        <v>287</v>
      </c>
      <c r="I475" s="36">
        <v>0</v>
      </c>
      <c r="J475" s="36">
        <v>304</v>
      </c>
      <c r="K475" s="36">
        <v>21.25</v>
      </c>
      <c r="L475" s="36">
        <v>612.25</v>
      </c>
      <c r="M475" s="36">
        <v>9387.75</v>
      </c>
      <c r="N475" s="31" t="s">
        <v>594</v>
      </c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  <c r="BD475" s="32"/>
      <c r="BE475" s="32"/>
      <c r="BF475" s="32"/>
      <c r="BG475" s="32"/>
      <c r="BH475" s="32"/>
      <c r="BI475" s="32"/>
      <c r="BJ475" s="32"/>
      <c r="BK475" s="32"/>
      <c r="BL475" s="32"/>
      <c r="BM475" s="32"/>
      <c r="BN475" s="32"/>
      <c r="BO475" s="32"/>
      <c r="BP475" s="32"/>
      <c r="BQ475" s="32"/>
      <c r="BR475" s="32"/>
      <c r="BS475" s="32"/>
      <c r="BT475" s="32"/>
      <c r="BU475" s="32"/>
      <c r="BV475" s="32"/>
      <c r="BW475" s="32"/>
      <c r="BX475" s="32"/>
      <c r="BY475" s="32"/>
      <c r="BZ475" s="32"/>
      <c r="CA475" s="32"/>
      <c r="CB475" s="32"/>
      <c r="CC475" s="32"/>
      <c r="CD475" s="32"/>
      <c r="CE475" s="32"/>
      <c r="CF475" s="32"/>
      <c r="CG475" s="32"/>
      <c r="CH475" s="32"/>
      <c r="CI475" s="32"/>
      <c r="CJ475" s="32"/>
      <c r="CK475" s="32"/>
      <c r="CL475" s="32"/>
      <c r="CM475" s="32"/>
      <c r="CN475" s="32"/>
      <c r="CO475" s="32"/>
      <c r="CP475" s="32"/>
      <c r="CQ475" s="32"/>
      <c r="CR475" s="32"/>
      <c r="CS475" s="32"/>
      <c r="CT475" s="32"/>
      <c r="CU475" s="32"/>
    </row>
    <row r="476" spans="1:99" s="33" customFormat="1" ht="12" x14ac:dyDescent="0.2">
      <c r="A476" s="26">
        <f t="shared" si="7"/>
        <v>473</v>
      </c>
      <c r="B476" s="34" t="s">
        <v>521</v>
      </c>
      <c r="C476" s="34" t="s">
        <v>354</v>
      </c>
      <c r="D476" s="34" t="s">
        <v>591</v>
      </c>
      <c r="E476" s="34" t="s">
        <v>360</v>
      </c>
      <c r="F476" s="35">
        <v>10000</v>
      </c>
      <c r="G476" s="35">
        <v>10000</v>
      </c>
      <c r="H476" s="36">
        <v>287</v>
      </c>
      <c r="I476" s="36">
        <v>0</v>
      </c>
      <c r="J476" s="36">
        <v>304</v>
      </c>
      <c r="K476" s="36">
        <v>21.25</v>
      </c>
      <c r="L476" s="36">
        <v>612.25</v>
      </c>
      <c r="M476" s="36">
        <v>9387.75</v>
      </c>
      <c r="N476" s="31" t="s">
        <v>594</v>
      </c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  <c r="BD476" s="32"/>
      <c r="BE476" s="32"/>
      <c r="BF476" s="32"/>
      <c r="BG476" s="32"/>
      <c r="BH476" s="32"/>
      <c r="BI476" s="32"/>
      <c r="BJ476" s="32"/>
      <c r="BK476" s="32"/>
      <c r="BL476" s="32"/>
      <c r="BM476" s="32"/>
      <c r="BN476" s="32"/>
      <c r="BO476" s="32"/>
      <c r="BP476" s="32"/>
      <c r="BQ476" s="32"/>
      <c r="BR476" s="32"/>
      <c r="BS476" s="32"/>
      <c r="BT476" s="32"/>
      <c r="BU476" s="32"/>
      <c r="BV476" s="32"/>
      <c r="BW476" s="32"/>
      <c r="BX476" s="32"/>
      <c r="BY476" s="32"/>
      <c r="BZ476" s="32"/>
      <c r="CA476" s="32"/>
      <c r="CB476" s="32"/>
      <c r="CC476" s="32"/>
      <c r="CD476" s="32"/>
      <c r="CE476" s="32"/>
      <c r="CF476" s="32"/>
      <c r="CG476" s="32"/>
      <c r="CH476" s="32"/>
      <c r="CI476" s="32"/>
      <c r="CJ476" s="32"/>
      <c r="CK476" s="32"/>
      <c r="CL476" s="32"/>
      <c r="CM476" s="32"/>
      <c r="CN476" s="32"/>
      <c r="CO476" s="32"/>
      <c r="CP476" s="32"/>
      <c r="CQ476" s="32"/>
      <c r="CR476" s="32"/>
      <c r="CS476" s="32"/>
      <c r="CT476" s="32"/>
      <c r="CU476" s="32"/>
    </row>
    <row r="477" spans="1:99" s="33" customFormat="1" ht="12" x14ac:dyDescent="0.2">
      <c r="A477" s="26">
        <f t="shared" si="7"/>
        <v>474</v>
      </c>
      <c r="B477" s="34" t="s">
        <v>522</v>
      </c>
      <c r="C477" s="34" t="s">
        <v>354</v>
      </c>
      <c r="D477" s="34" t="s">
        <v>591</v>
      </c>
      <c r="E477" s="34" t="s">
        <v>360</v>
      </c>
      <c r="F477" s="35">
        <v>10000</v>
      </c>
      <c r="G477" s="35">
        <v>10000</v>
      </c>
      <c r="H477" s="36">
        <v>287</v>
      </c>
      <c r="I477" s="36">
        <v>0</v>
      </c>
      <c r="J477" s="36">
        <v>304</v>
      </c>
      <c r="K477" s="36">
        <v>21.25</v>
      </c>
      <c r="L477" s="36">
        <v>612.25</v>
      </c>
      <c r="M477" s="36">
        <v>9387.75</v>
      </c>
      <c r="N477" s="31" t="s">
        <v>594</v>
      </c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  <c r="BN477" s="32"/>
      <c r="BO477" s="32"/>
      <c r="BP477" s="32"/>
      <c r="BQ477" s="32"/>
      <c r="BR477" s="32"/>
      <c r="BS477" s="32"/>
      <c r="BT477" s="32"/>
      <c r="BU477" s="32"/>
      <c r="BV477" s="32"/>
      <c r="BW477" s="32"/>
      <c r="BX477" s="32"/>
      <c r="BY477" s="32"/>
      <c r="BZ477" s="32"/>
      <c r="CA477" s="32"/>
      <c r="CB477" s="32"/>
      <c r="CC477" s="32"/>
      <c r="CD477" s="32"/>
      <c r="CE477" s="32"/>
      <c r="CF477" s="32"/>
      <c r="CG477" s="32"/>
      <c r="CH477" s="32"/>
      <c r="CI477" s="32"/>
      <c r="CJ477" s="32"/>
      <c r="CK477" s="32"/>
      <c r="CL477" s="32"/>
      <c r="CM477" s="32"/>
      <c r="CN477" s="32"/>
      <c r="CO477" s="32"/>
      <c r="CP477" s="32"/>
      <c r="CQ477" s="32"/>
      <c r="CR477" s="32"/>
      <c r="CS477" s="32"/>
      <c r="CT477" s="32"/>
      <c r="CU477" s="32"/>
    </row>
    <row r="478" spans="1:99" s="33" customFormat="1" ht="12" x14ac:dyDescent="0.2">
      <c r="A478" s="26">
        <f t="shared" si="7"/>
        <v>475</v>
      </c>
      <c r="B478" s="37" t="s">
        <v>523</v>
      </c>
      <c r="C478" s="37" t="s">
        <v>354</v>
      </c>
      <c r="D478" s="37" t="s">
        <v>591</v>
      </c>
      <c r="E478" s="37" t="s">
        <v>356</v>
      </c>
      <c r="F478" s="38">
        <v>13500</v>
      </c>
      <c r="G478" s="38">
        <v>13500</v>
      </c>
      <c r="H478" s="39">
        <v>387.45</v>
      </c>
      <c r="I478" s="39">
        <v>0</v>
      </c>
      <c r="J478" s="39">
        <v>410.4</v>
      </c>
      <c r="K478" s="39">
        <f>21.25+2000+1582.49</f>
        <v>3603.74</v>
      </c>
      <c r="L478" s="39">
        <f>+K478+J478+H478</f>
        <v>4401.59</v>
      </c>
      <c r="M478" s="39">
        <f>+F478-L478</f>
        <v>9098.41</v>
      </c>
      <c r="N478" s="40" t="s">
        <v>594</v>
      </c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  <c r="BN478" s="32"/>
      <c r="BO478" s="32"/>
      <c r="BP478" s="32"/>
      <c r="BQ478" s="32"/>
      <c r="BR478" s="32"/>
      <c r="BS478" s="32"/>
      <c r="BT478" s="32"/>
      <c r="BU478" s="32"/>
      <c r="BV478" s="32"/>
      <c r="BW478" s="32"/>
      <c r="BX478" s="32"/>
      <c r="BY478" s="32"/>
      <c r="BZ478" s="32"/>
      <c r="CA478" s="32"/>
      <c r="CB478" s="32"/>
      <c r="CC478" s="32"/>
      <c r="CD478" s="32"/>
      <c r="CE478" s="32"/>
      <c r="CF478" s="32"/>
      <c r="CG478" s="32"/>
      <c r="CH478" s="32"/>
      <c r="CI478" s="32"/>
      <c r="CJ478" s="32"/>
      <c r="CK478" s="32"/>
      <c r="CL478" s="32"/>
      <c r="CM478" s="32"/>
      <c r="CN478" s="32"/>
      <c r="CO478" s="32"/>
      <c r="CP478" s="32"/>
      <c r="CQ478" s="32"/>
      <c r="CR478" s="32"/>
      <c r="CS478" s="32"/>
      <c r="CT478" s="32"/>
      <c r="CU478" s="32"/>
    </row>
    <row r="479" spans="1:99" s="33" customFormat="1" ht="12" x14ac:dyDescent="0.2">
      <c r="A479" s="26">
        <f t="shared" si="7"/>
        <v>476</v>
      </c>
      <c r="B479" s="34" t="s">
        <v>524</v>
      </c>
      <c r="C479" s="34" t="s">
        <v>354</v>
      </c>
      <c r="D479" s="34" t="s">
        <v>591</v>
      </c>
      <c r="E479" s="34" t="s">
        <v>360</v>
      </c>
      <c r="F479" s="35">
        <v>10000</v>
      </c>
      <c r="G479" s="35">
        <v>10000</v>
      </c>
      <c r="H479" s="36">
        <v>287</v>
      </c>
      <c r="I479" s="36">
        <v>0</v>
      </c>
      <c r="J479" s="36">
        <v>304</v>
      </c>
      <c r="K479" s="36">
        <v>21.25</v>
      </c>
      <c r="L479" s="36">
        <v>612.25</v>
      </c>
      <c r="M479" s="36">
        <v>9387.75</v>
      </c>
      <c r="N479" s="31" t="s">
        <v>594</v>
      </c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  <c r="BO479" s="32"/>
      <c r="BP479" s="32"/>
      <c r="BQ479" s="32"/>
      <c r="BR479" s="32"/>
      <c r="BS479" s="32"/>
      <c r="BT479" s="32"/>
      <c r="BU479" s="32"/>
      <c r="BV479" s="32"/>
      <c r="BW479" s="32"/>
      <c r="BX479" s="32"/>
      <c r="BY479" s="32"/>
      <c r="BZ479" s="32"/>
      <c r="CA479" s="32"/>
      <c r="CB479" s="32"/>
      <c r="CC479" s="32"/>
      <c r="CD479" s="32"/>
      <c r="CE479" s="32"/>
      <c r="CF479" s="32"/>
      <c r="CG479" s="32"/>
      <c r="CH479" s="32"/>
      <c r="CI479" s="32"/>
      <c r="CJ479" s="32"/>
      <c r="CK479" s="32"/>
      <c r="CL479" s="32"/>
      <c r="CM479" s="32"/>
      <c r="CN479" s="32"/>
      <c r="CO479" s="32"/>
      <c r="CP479" s="32"/>
      <c r="CQ479" s="32"/>
      <c r="CR479" s="32"/>
      <c r="CS479" s="32"/>
      <c r="CT479" s="32"/>
      <c r="CU479" s="32"/>
    </row>
    <row r="480" spans="1:99" s="33" customFormat="1" ht="12" x14ac:dyDescent="0.2">
      <c r="A480" s="26">
        <f t="shared" si="7"/>
        <v>477</v>
      </c>
      <c r="B480" s="34" t="s">
        <v>525</v>
      </c>
      <c r="C480" s="34" t="s">
        <v>354</v>
      </c>
      <c r="D480" s="34" t="s">
        <v>591</v>
      </c>
      <c r="E480" s="34" t="s">
        <v>360</v>
      </c>
      <c r="F480" s="35">
        <v>10000</v>
      </c>
      <c r="G480" s="35">
        <v>10000</v>
      </c>
      <c r="H480" s="36">
        <v>287</v>
      </c>
      <c r="I480" s="36">
        <v>0</v>
      </c>
      <c r="J480" s="36">
        <v>304</v>
      </c>
      <c r="K480" s="36">
        <v>19.510000000000002</v>
      </c>
      <c r="L480" s="36">
        <v>610.51</v>
      </c>
      <c r="M480" s="36">
        <v>9389.49</v>
      </c>
      <c r="N480" s="31" t="s">
        <v>594</v>
      </c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  <c r="BO480" s="32"/>
      <c r="BP480" s="32"/>
      <c r="BQ480" s="32"/>
      <c r="BR480" s="32"/>
      <c r="BS480" s="32"/>
      <c r="BT480" s="32"/>
      <c r="BU480" s="32"/>
      <c r="BV480" s="32"/>
      <c r="BW480" s="32"/>
      <c r="BX480" s="32"/>
      <c r="BY480" s="32"/>
      <c r="BZ480" s="32"/>
      <c r="CA480" s="32"/>
      <c r="CB480" s="32"/>
      <c r="CC480" s="32"/>
      <c r="CD480" s="32"/>
      <c r="CE480" s="32"/>
      <c r="CF480" s="32"/>
      <c r="CG480" s="32"/>
      <c r="CH480" s="32"/>
      <c r="CI480" s="32"/>
      <c r="CJ480" s="32"/>
      <c r="CK480" s="32"/>
      <c r="CL480" s="32"/>
      <c r="CM480" s="32"/>
      <c r="CN480" s="32"/>
      <c r="CO480" s="32"/>
      <c r="CP480" s="32"/>
      <c r="CQ480" s="32"/>
      <c r="CR480" s="32"/>
      <c r="CS480" s="32"/>
      <c r="CT480" s="32"/>
      <c r="CU480" s="32"/>
    </row>
    <row r="481" spans="1:99" s="33" customFormat="1" ht="12" x14ac:dyDescent="0.2">
      <c r="A481" s="26">
        <f t="shared" si="7"/>
        <v>478</v>
      </c>
      <c r="B481" s="34" t="s">
        <v>526</v>
      </c>
      <c r="C481" s="34" t="s">
        <v>354</v>
      </c>
      <c r="D481" s="34" t="s">
        <v>591</v>
      </c>
      <c r="E481" s="34" t="s">
        <v>360</v>
      </c>
      <c r="F481" s="35">
        <v>10000</v>
      </c>
      <c r="G481" s="35">
        <v>10000</v>
      </c>
      <c r="H481" s="36">
        <v>287</v>
      </c>
      <c r="I481" s="36">
        <v>0</v>
      </c>
      <c r="J481" s="36">
        <v>304</v>
      </c>
      <c r="K481" s="36">
        <v>2567.6999999999998</v>
      </c>
      <c r="L481" s="36">
        <v>3158.7</v>
      </c>
      <c r="M481" s="36">
        <v>6841.3</v>
      </c>
      <c r="N481" s="31" t="s">
        <v>593</v>
      </c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  <c r="BN481" s="32"/>
      <c r="BO481" s="32"/>
      <c r="BP481" s="32"/>
      <c r="BQ481" s="32"/>
      <c r="BR481" s="32"/>
      <c r="BS481" s="32"/>
      <c r="BT481" s="32"/>
      <c r="BU481" s="32"/>
      <c r="BV481" s="32"/>
      <c r="BW481" s="32"/>
      <c r="BX481" s="32"/>
      <c r="BY481" s="32"/>
      <c r="BZ481" s="32"/>
      <c r="CA481" s="32"/>
      <c r="CB481" s="32"/>
      <c r="CC481" s="32"/>
      <c r="CD481" s="32"/>
      <c r="CE481" s="32"/>
      <c r="CF481" s="32"/>
      <c r="CG481" s="32"/>
      <c r="CH481" s="32"/>
      <c r="CI481" s="32"/>
      <c r="CJ481" s="32"/>
      <c r="CK481" s="32"/>
      <c r="CL481" s="32"/>
      <c r="CM481" s="32"/>
      <c r="CN481" s="32"/>
      <c r="CO481" s="32"/>
      <c r="CP481" s="32"/>
      <c r="CQ481" s="32"/>
      <c r="CR481" s="32"/>
      <c r="CS481" s="32"/>
      <c r="CT481" s="32"/>
      <c r="CU481" s="32"/>
    </row>
    <row r="482" spans="1:99" s="33" customFormat="1" ht="12" x14ac:dyDescent="0.2">
      <c r="A482" s="26">
        <f t="shared" si="7"/>
        <v>479</v>
      </c>
      <c r="B482" s="34" t="s">
        <v>527</v>
      </c>
      <c r="C482" s="34" t="s">
        <v>354</v>
      </c>
      <c r="D482" s="34" t="s">
        <v>591</v>
      </c>
      <c r="E482" s="34" t="s">
        <v>360</v>
      </c>
      <c r="F482" s="35">
        <v>10000</v>
      </c>
      <c r="G482" s="35">
        <v>10000</v>
      </c>
      <c r="H482" s="36">
        <v>287</v>
      </c>
      <c r="I482" s="36">
        <v>0</v>
      </c>
      <c r="J482" s="36">
        <v>304</v>
      </c>
      <c r="K482" s="36">
        <v>5099.25</v>
      </c>
      <c r="L482" s="36">
        <v>5690.25</v>
      </c>
      <c r="M482" s="36">
        <v>4309.75</v>
      </c>
      <c r="N482" s="31" t="s">
        <v>594</v>
      </c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  <c r="BO482" s="32"/>
      <c r="BP482" s="32"/>
      <c r="BQ482" s="32"/>
      <c r="BR482" s="32"/>
      <c r="BS482" s="32"/>
      <c r="BT482" s="32"/>
      <c r="BU482" s="32"/>
      <c r="BV482" s="32"/>
      <c r="BW482" s="32"/>
      <c r="BX482" s="32"/>
      <c r="BY482" s="32"/>
      <c r="BZ482" s="32"/>
      <c r="CA482" s="32"/>
      <c r="CB482" s="32"/>
      <c r="CC482" s="32"/>
      <c r="CD482" s="32"/>
      <c r="CE482" s="32"/>
      <c r="CF482" s="32"/>
      <c r="CG482" s="32"/>
      <c r="CH482" s="32"/>
      <c r="CI482" s="32"/>
      <c r="CJ482" s="32"/>
      <c r="CK482" s="32"/>
      <c r="CL482" s="32"/>
      <c r="CM482" s="32"/>
      <c r="CN482" s="32"/>
      <c r="CO482" s="32"/>
      <c r="CP482" s="32"/>
      <c r="CQ482" s="32"/>
      <c r="CR482" s="32"/>
      <c r="CS482" s="32"/>
      <c r="CT482" s="32"/>
      <c r="CU482" s="32"/>
    </row>
    <row r="483" spans="1:99" s="33" customFormat="1" ht="12" x14ac:dyDescent="0.2">
      <c r="A483" s="26">
        <f t="shared" si="7"/>
        <v>480</v>
      </c>
      <c r="B483" s="34" t="s">
        <v>528</v>
      </c>
      <c r="C483" s="34" t="s">
        <v>354</v>
      </c>
      <c r="D483" s="34" t="s">
        <v>591</v>
      </c>
      <c r="E483" s="34" t="s">
        <v>356</v>
      </c>
      <c r="F483" s="35">
        <v>11000</v>
      </c>
      <c r="G483" s="35">
        <v>11000</v>
      </c>
      <c r="H483" s="36">
        <v>315.7</v>
      </c>
      <c r="I483" s="36">
        <v>0</v>
      </c>
      <c r="J483" s="36">
        <v>334.4</v>
      </c>
      <c r="K483" s="36">
        <v>21.25</v>
      </c>
      <c r="L483" s="36">
        <v>671.35</v>
      </c>
      <c r="M483" s="36">
        <v>10328.65</v>
      </c>
      <c r="N483" s="31" t="s">
        <v>594</v>
      </c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  <c r="BO483" s="32"/>
      <c r="BP483" s="32"/>
      <c r="BQ483" s="32"/>
      <c r="BR483" s="32"/>
      <c r="BS483" s="32"/>
      <c r="BT483" s="32"/>
      <c r="BU483" s="32"/>
      <c r="BV483" s="32"/>
      <c r="BW483" s="32"/>
      <c r="BX483" s="32"/>
      <c r="BY483" s="32"/>
      <c r="BZ483" s="32"/>
      <c r="CA483" s="32"/>
      <c r="CB483" s="32"/>
      <c r="CC483" s="32"/>
      <c r="CD483" s="32"/>
      <c r="CE483" s="32"/>
      <c r="CF483" s="32"/>
      <c r="CG483" s="32"/>
      <c r="CH483" s="32"/>
      <c r="CI483" s="32"/>
      <c r="CJ483" s="32"/>
      <c r="CK483" s="32"/>
      <c r="CL483" s="32"/>
      <c r="CM483" s="32"/>
      <c r="CN483" s="32"/>
      <c r="CO483" s="32"/>
      <c r="CP483" s="32"/>
      <c r="CQ483" s="32"/>
      <c r="CR483" s="32"/>
      <c r="CS483" s="32"/>
      <c r="CT483" s="32"/>
      <c r="CU483" s="32"/>
    </row>
    <row r="484" spans="1:99" s="33" customFormat="1" ht="12" x14ac:dyDescent="0.2">
      <c r="A484" s="26">
        <f t="shared" si="7"/>
        <v>481</v>
      </c>
      <c r="B484" s="34" t="s">
        <v>529</v>
      </c>
      <c r="C484" s="34" t="s">
        <v>354</v>
      </c>
      <c r="D484" s="34" t="s">
        <v>591</v>
      </c>
      <c r="E484" s="34" t="s">
        <v>356</v>
      </c>
      <c r="F484" s="35">
        <v>10000</v>
      </c>
      <c r="G484" s="35">
        <v>10000</v>
      </c>
      <c r="H484" s="36">
        <v>287</v>
      </c>
      <c r="I484" s="36">
        <v>0</v>
      </c>
      <c r="J484" s="36">
        <v>304</v>
      </c>
      <c r="K484" s="36">
        <v>21.25</v>
      </c>
      <c r="L484" s="36">
        <v>612.25</v>
      </c>
      <c r="M484" s="36">
        <v>9387.75</v>
      </c>
      <c r="N484" s="31" t="s">
        <v>593</v>
      </c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  <c r="BO484" s="32"/>
      <c r="BP484" s="32"/>
      <c r="BQ484" s="32"/>
      <c r="BR484" s="32"/>
      <c r="BS484" s="32"/>
      <c r="BT484" s="32"/>
      <c r="BU484" s="32"/>
      <c r="BV484" s="32"/>
      <c r="BW484" s="32"/>
      <c r="BX484" s="32"/>
      <c r="BY484" s="32"/>
      <c r="BZ484" s="32"/>
      <c r="CA484" s="32"/>
      <c r="CB484" s="32"/>
      <c r="CC484" s="32"/>
      <c r="CD484" s="32"/>
      <c r="CE484" s="32"/>
      <c r="CF484" s="32"/>
      <c r="CG484" s="32"/>
      <c r="CH484" s="32"/>
      <c r="CI484" s="32"/>
      <c r="CJ484" s="32"/>
      <c r="CK484" s="32"/>
      <c r="CL484" s="32"/>
      <c r="CM484" s="32"/>
      <c r="CN484" s="32"/>
      <c r="CO484" s="32"/>
      <c r="CP484" s="32"/>
      <c r="CQ484" s="32"/>
      <c r="CR484" s="32"/>
      <c r="CS484" s="32"/>
      <c r="CT484" s="32"/>
      <c r="CU484" s="32"/>
    </row>
    <row r="485" spans="1:99" s="33" customFormat="1" ht="12" x14ac:dyDescent="0.2">
      <c r="A485" s="26">
        <f t="shared" si="7"/>
        <v>482</v>
      </c>
      <c r="B485" s="34" t="s">
        <v>530</v>
      </c>
      <c r="C485" s="34" t="s">
        <v>354</v>
      </c>
      <c r="D485" s="34" t="s">
        <v>591</v>
      </c>
      <c r="E485" s="34" t="s">
        <v>356</v>
      </c>
      <c r="F485" s="35">
        <v>11000</v>
      </c>
      <c r="G485" s="35">
        <v>11000</v>
      </c>
      <c r="H485" s="36">
        <v>315.7</v>
      </c>
      <c r="I485" s="36">
        <v>0</v>
      </c>
      <c r="J485" s="36">
        <v>334.4</v>
      </c>
      <c r="K485" s="36">
        <v>21.25</v>
      </c>
      <c r="L485" s="36">
        <v>671.35</v>
      </c>
      <c r="M485" s="36">
        <v>10328.65</v>
      </c>
      <c r="N485" s="31" t="s">
        <v>594</v>
      </c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  <c r="BN485" s="32"/>
      <c r="BO485" s="32"/>
      <c r="BP485" s="32"/>
      <c r="BQ485" s="32"/>
      <c r="BR485" s="32"/>
      <c r="BS485" s="32"/>
      <c r="BT485" s="32"/>
      <c r="BU485" s="32"/>
      <c r="BV485" s="32"/>
      <c r="BW485" s="32"/>
      <c r="BX485" s="32"/>
      <c r="BY485" s="32"/>
      <c r="BZ485" s="32"/>
      <c r="CA485" s="32"/>
      <c r="CB485" s="32"/>
      <c r="CC485" s="32"/>
      <c r="CD485" s="32"/>
      <c r="CE485" s="32"/>
      <c r="CF485" s="32"/>
      <c r="CG485" s="32"/>
      <c r="CH485" s="32"/>
      <c r="CI485" s="32"/>
      <c r="CJ485" s="32"/>
      <c r="CK485" s="32"/>
      <c r="CL485" s="32"/>
      <c r="CM485" s="32"/>
      <c r="CN485" s="32"/>
      <c r="CO485" s="32"/>
      <c r="CP485" s="32"/>
      <c r="CQ485" s="32"/>
      <c r="CR485" s="32"/>
      <c r="CS485" s="32"/>
      <c r="CT485" s="32"/>
      <c r="CU485" s="32"/>
    </row>
    <row r="486" spans="1:99" s="33" customFormat="1" ht="12" x14ac:dyDescent="0.2">
      <c r="A486" s="26">
        <f t="shared" si="7"/>
        <v>483</v>
      </c>
      <c r="B486" s="34" t="s">
        <v>531</v>
      </c>
      <c r="C486" s="34" t="s">
        <v>354</v>
      </c>
      <c r="D486" s="34" t="s">
        <v>591</v>
      </c>
      <c r="E486" s="34" t="s">
        <v>356</v>
      </c>
      <c r="F486" s="35">
        <v>10000</v>
      </c>
      <c r="G486" s="35">
        <v>10000</v>
      </c>
      <c r="H486" s="36">
        <v>287</v>
      </c>
      <c r="I486" s="36">
        <v>0</v>
      </c>
      <c r="J486" s="36">
        <v>304</v>
      </c>
      <c r="K486" s="36">
        <v>21.25</v>
      </c>
      <c r="L486" s="36">
        <v>612.25</v>
      </c>
      <c r="M486" s="36">
        <v>9387.75</v>
      </c>
      <c r="N486" s="31" t="s">
        <v>593</v>
      </c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  <c r="BD486" s="32"/>
      <c r="BE486" s="32"/>
      <c r="BF486" s="32"/>
      <c r="BG486" s="32"/>
      <c r="BH486" s="32"/>
      <c r="BI486" s="32"/>
      <c r="BJ486" s="32"/>
      <c r="BK486" s="32"/>
      <c r="BL486" s="32"/>
      <c r="BM486" s="32"/>
      <c r="BN486" s="32"/>
      <c r="BO486" s="32"/>
      <c r="BP486" s="32"/>
      <c r="BQ486" s="32"/>
      <c r="BR486" s="32"/>
      <c r="BS486" s="32"/>
      <c r="BT486" s="32"/>
      <c r="BU486" s="32"/>
      <c r="BV486" s="32"/>
      <c r="BW486" s="32"/>
      <c r="BX486" s="32"/>
      <c r="BY486" s="32"/>
      <c r="BZ486" s="32"/>
      <c r="CA486" s="32"/>
      <c r="CB486" s="32"/>
      <c r="CC486" s="32"/>
      <c r="CD486" s="32"/>
      <c r="CE486" s="32"/>
      <c r="CF486" s="32"/>
      <c r="CG486" s="32"/>
      <c r="CH486" s="32"/>
      <c r="CI486" s="32"/>
      <c r="CJ486" s="32"/>
      <c r="CK486" s="32"/>
      <c r="CL486" s="32"/>
      <c r="CM486" s="32"/>
      <c r="CN486" s="32"/>
      <c r="CO486" s="32"/>
      <c r="CP486" s="32"/>
      <c r="CQ486" s="32"/>
      <c r="CR486" s="32"/>
      <c r="CS486" s="32"/>
      <c r="CT486" s="32"/>
      <c r="CU486" s="32"/>
    </row>
    <row r="487" spans="1:99" s="33" customFormat="1" ht="12" x14ac:dyDescent="0.2">
      <c r="A487" s="26">
        <f t="shared" si="7"/>
        <v>484</v>
      </c>
      <c r="B487" s="34" t="s">
        <v>532</v>
      </c>
      <c r="C487" s="34" t="s">
        <v>354</v>
      </c>
      <c r="D487" s="34" t="s">
        <v>591</v>
      </c>
      <c r="E487" s="34" t="s">
        <v>356</v>
      </c>
      <c r="F487" s="35">
        <v>20000</v>
      </c>
      <c r="G487" s="35">
        <v>20000</v>
      </c>
      <c r="H487" s="36">
        <v>574</v>
      </c>
      <c r="I487" s="36">
        <v>0</v>
      </c>
      <c r="J487" s="36">
        <v>608</v>
      </c>
      <c r="K487" s="36">
        <v>5000</v>
      </c>
      <c r="L487" s="36">
        <v>6182</v>
      </c>
      <c r="M487" s="36">
        <v>13818</v>
      </c>
      <c r="N487" s="31" t="s">
        <v>594</v>
      </c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  <c r="BO487" s="32"/>
      <c r="BP487" s="32"/>
      <c r="BQ487" s="32"/>
      <c r="BR487" s="32"/>
      <c r="BS487" s="32"/>
      <c r="BT487" s="32"/>
      <c r="BU487" s="32"/>
      <c r="BV487" s="32"/>
      <c r="BW487" s="32"/>
      <c r="BX487" s="32"/>
      <c r="BY487" s="32"/>
      <c r="BZ487" s="32"/>
      <c r="CA487" s="32"/>
      <c r="CB487" s="32"/>
      <c r="CC487" s="32"/>
      <c r="CD487" s="32"/>
      <c r="CE487" s="32"/>
      <c r="CF487" s="32"/>
      <c r="CG487" s="32"/>
      <c r="CH487" s="32"/>
      <c r="CI487" s="32"/>
      <c r="CJ487" s="32"/>
      <c r="CK487" s="32"/>
      <c r="CL487" s="32"/>
      <c r="CM487" s="32"/>
      <c r="CN487" s="32"/>
      <c r="CO487" s="32"/>
      <c r="CP487" s="32"/>
      <c r="CQ487" s="32"/>
      <c r="CR487" s="32"/>
      <c r="CS487" s="32"/>
      <c r="CT487" s="32"/>
      <c r="CU487" s="32"/>
    </row>
    <row r="488" spans="1:99" s="33" customFormat="1" ht="12" x14ac:dyDescent="0.2">
      <c r="A488" s="26">
        <f t="shared" si="7"/>
        <v>485</v>
      </c>
      <c r="B488" s="34" t="s">
        <v>533</v>
      </c>
      <c r="C488" s="34" t="s">
        <v>354</v>
      </c>
      <c r="D488" s="34" t="s">
        <v>591</v>
      </c>
      <c r="E488" s="34" t="s">
        <v>360</v>
      </c>
      <c r="F488" s="35">
        <v>10000</v>
      </c>
      <c r="G488" s="35">
        <v>10000</v>
      </c>
      <c r="H488" s="36">
        <v>287</v>
      </c>
      <c r="I488" s="36">
        <v>0</v>
      </c>
      <c r="J488" s="36">
        <v>304</v>
      </c>
      <c r="K488" s="36">
        <v>0</v>
      </c>
      <c r="L488" s="36">
        <v>591</v>
      </c>
      <c r="M488" s="36">
        <v>9409</v>
      </c>
      <c r="N488" s="31" t="s">
        <v>594</v>
      </c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  <c r="BO488" s="32"/>
      <c r="BP488" s="32"/>
      <c r="BQ488" s="32"/>
      <c r="BR488" s="32"/>
      <c r="BS488" s="32"/>
      <c r="BT488" s="32"/>
      <c r="BU488" s="32"/>
      <c r="BV488" s="32"/>
      <c r="BW488" s="32"/>
      <c r="BX488" s="32"/>
      <c r="BY488" s="32"/>
      <c r="BZ488" s="32"/>
      <c r="CA488" s="32"/>
      <c r="CB488" s="32"/>
      <c r="CC488" s="32"/>
      <c r="CD488" s="32"/>
      <c r="CE488" s="32"/>
      <c r="CF488" s="32"/>
      <c r="CG488" s="32"/>
      <c r="CH488" s="32"/>
      <c r="CI488" s="32"/>
      <c r="CJ488" s="32"/>
      <c r="CK488" s="32"/>
      <c r="CL488" s="32"/>
      <c r="CM488" s="32"/>
      <c r="CN488" s="32"/>
      <c r="CO488" s="32"/>
      <c r="CP488" s="32"/>
      <c r="CQ488" s="32"/>
      <c r="CR488" s="32"/>
      <c r="CS488" s="32"/>
      <c r="CT488" s="32"/>
      <c r="CU488" s="32"/>
    </row>
    <row r="489" spans="1:99" s="33" customFormat="1" ht="12" x14ac:dyDescent="0.2">
      <c r="A489" s="26">
        <f t="shared" si="7"/>
        <v>486</v>
      </c>
      <c r="B489" s="34" t="s">
        <v>534</v>
      </c>
      <c r="C489" s="34" t="s">
        <v>354</v>
      </c>
      <c r="D489" s="34" t="s">
        <v>591</v>
      </c>
      <c r="E489" s="34" t="s">
        <v>360</v>
      </c>
      <c r="F489" s="35">
        <v>10000</v>
      </c>
      <c r="G489" s="35">
        <v>10000</v>
      </c>
      <c r="H489" s="36">
        <v>287</v>
      </c>
      <c r="I489" s="36">
        <v>0</v>
      </c>
      <c r="J489" s="36">
        <v>304</v>
      </c>
      <c r="K489" s="36">
        <v>0</v>
      </c>
      <c r="L489" s="36">
        <v>591</v>
      </c>
      <c r="M489" s="36">
        <v>9409</v>
      </c>
      <c r="N489" s="31" t="s">
        <v>594</v>
      </c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  <c r="BO489" s="32"/>
      <c r="BP489" s="32"/>
      <c r="BQ489" s="32"/>
      <c r="BR489" s="32"/>
      <c r="BS489" s="32"/>
      <c r="BT489" s="32"/>
      <c r="BU489" s="32"/>
      <c r="BV489" s="32"/>
      <c r="BW489" s="32"/>
      <c r="BX489" s="32"/>
      <c r="BY489" s="32"/>
      <c r="BZ489" s="32"/>
      <c r="CA489" s="32"/>
      <c r="CB489" s="32"/>
      <c r="CC489" s="32"/>
      <c r="CD489" s="32"/>
      <c r="CE489" s="32"/>
      <c r="CF489" s="32"/>
      <c r="CG489" s="32"/>
      <c r="CH489" s="32"/>
      <c r="CI489" s="32"/>
      <c r="CJ489" s="32"/>
      <c r="CK489" s="32"/>
      <c r="CL489" s="32"/>
      <c r="CM489" s="32"/>
      <c r="CN489" s="32"/>
      <c r="CO489" s="32"/>
      <c r="CP489" s="32"/>
      <c r="CQ489" s="32"/>
      <c r="CR489" s="32"/>
      <c r="CS489" s="32"/>
      <c r="CT489" s="32"/>
      <c r="CU489" s="32"/>
    </row>
    <row r="490" spans="1:99" s="33" customFormat="1" ht="12" x14ac:dyDescent="0.2">
      <c r="A490" s="26">
        <f t="shared" si="7"/>
        <v>487</v>
      </c>
      <c r="B490" s="34" t="s">
        <v>535</v>
      </c>
      <c r="C490" s="34" t="s">
        <v>354</v>
      </c>
      <c r="D490" s="34" t="s">
        <v>591</v>
      </c>
      <c r="E490" s="34" t="s">
        <v>360</v>
      </c>
      <c r="F490" s="35">
        <v>10000</v>
      </c>
      <c r="G490" s="35">
        <v>10000</v>
      </c>
      <c r="H490" s="36">
        <v>287</v>
      </c>
      <c r="I490" s="36">
        <v>0</v>
      </c>
      <c r="J490" s="36">
        <v>304</v>
      </c>
      <c r="K490" s="36">
        <v>0</v>
      </c>
      <c r="L490" s="36">
        <v>591</v>
      </c>
      <c r="M490" s="36">
        <v>9409</v>
      </c>
      <c r="N490" s="31" t="s">
        <v>594</v>
      </c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  <c r="BO490" s="32"/>
      <c r="BP490" s="32"/>
      <c r="BQ490" s="32"/>
      <c r="BR490" s="32"/>
      <c r="BS490" s="32"/>
      <c r="BT490" s="32"/>
      <c r="BU490" s="32"/>
      <c r="BV490" s="32"/>
      <c r="BW490" s="32"/>
      <c r="BX490" s="32"/>
      <c r="BY490" s="32"/>
      <c r="BZ490" s="32"/>
      <c r="CA490" s="32"/>
      <c r="CB490" s="32"/>
      <c r="CC490" s="32"/>
      <c r="CD490" s="32"/>
      <c r="CE490" s="32"/>
      <c r="CF490" s="32"/>
      <c r="CG490" s="32"/>
      <c r="CH490" s="32"/>
      <c r="CI490" s="32"/>
      <c r="CJ490" s="32"/>
      <c r="CK490" s="32"/>
      <c r="CL490" s="32"/>
      <c r="CM490" s="32"/>
      <c r="CN490" s="32"/>
      <c r="CO490" s="32"/>
      <c r="CP490" s="32"/>
      <c r="CQ490" s="32"/>
      <c r="CR490" s="32"/>
      <c r="CS490" s="32"/>
      <c r="CT490" s="32"/>
      <c r="CU490" s="32"/>
    </row>
    <row r="491" spans="1:99" s="33" customFormat="1" ht="12" x14ac:dyDescent="0.2">
      <c r="A491" s="26">
        <f t="shared" si="7"/>
        <v>488</v>
      </c>
      <c r="B491" s="34" t="s">
        <v>536</v>
      </c>
      <c r="C491" s="34" t="s">
        <v>354</v>
      </c>
      <c r="D491" s="34" t="s">
        <v>591</v>
      </c>
      <c r="E491" s="34" t="s">
        <v>360</v>
      </c>
      <c r="F491" s="35">
        <v>10000</v>
      </c>
      <c r="G491" s="35">
        <v>10000</v>
      </c>
      <c r="H491" s="36">
        <v>287</v>
      </c>
      <c r="I491" s="36">
        <v>0</v>
      </c>
      <c r="J491" s="36">
        <v>304</v>
      </c>
      <c r="K491" s="36">
        <v>0</v>
      </c>
      <c r="L491" s="36">
        <v>591</v>
      </c>
      <c r="M491" s="36">
        <v>9409</v>
      </c>
      <c r="N491" s="31" t="s">
        <v>594</v>
      </c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  <c r="BN491" s="32"/>
      <c r="BO491" s="32"/>
      <c r="BP491" s="32"/>
      <c r="BQ491" s="32"/>
      <c r="BR491" s="32"/>
      <c r="BS491" s="32"/>
      <c r="BT491" s="32"/>
      <c r="BU491" s="32"/>
      <c r="BV491" s="32"/>
      <c r="BW491" s="32"/>
      <c r="BX491" s="32"/>
      <c r="BY491" s="32"/>
      <c r="BZ491" s="32"/>
      <c r="CA491" s="32"/>
      <c r="CB491" s="32"/>
      <c r="CC491" s="32"/>
      <c r="CD491" s="32"/>
      <c r="CE491" s="32"/>
      <c r="CF491" s="32"/>
      <c r="CG491" s="32"/>
      <c r="CH491" s="32"/>
      <c r="CI491" s="32"/>
      <c r="CJ491" s="32"/>
      <c r="CK491" s="32"/>
      <c r="CL491" s="32"/>
      <c r="CM491" s="32"/>
      <c r="CN491" s="32"/>
      <c r="CO491" s="32"/>
      <c r="CP491" s="32"/>
      <c r="CQ491" s="32"/>
      <c r="CR491" s="32"/>
      <c r="CS491" s="32"/>
      <c r="CT491" s="32"/>
      <c r="CU491" s="32"/>
    </row>
    <row r="492" spans="1:99" s="33" customFormat="1" ht="12" x14ac:dyDescent="0.2">
      <c r="A492" s="26">
        <f t="shared" si="7"/>
        <v>489</v>
      </c>
      <c r="B492" s="34" t="s">
        <v>537</v>
      </c>
      <c r="C492" s="34" t="s">
        <v>354</v>
      </c>
      <c r="D492" s="34" t="s">
        <v>591</v>
      </c>
      <c r="E492" s="34" t="s">
        <v>374</v>
      </c>
      <c r="F492" s="35">
        <v>20000</v>
      </c>
      <c r="G492" s="35">
        <v>20000</v>
      </c>
      <c r="H492" s="36">
        <v>574</v>
      </c>
      <c r="I492" s="36">
        <v>0</v>
      </c>
      <c r="J492" s="36">
        <v>608</v>
      </c>
      <c r="K492" s="36">
        <v>21.25</v>
      </c>
      <c r="L492" s="36">
        <v>1203.25</v>
      </c>
      <c r="M492" s="36">
        <v>18796.75</v>
      </c>
      <c r="N492" s="31" t="s">
        <v>594</v>
      </c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  <c r="BD492" s="32"/>
      <c r="BE492" s="32"/>
      <c r="BF492" s="32"/>
      <c r="BG492" s="32"/>
      <c r="BH492" s="32"/>
      <c r="BI492" s="32"/>
      <c r="BJ492" s="32"/>
      <c r="BK492" s="32"/>
      <c r="BL492" s="32"/>
      <c r="BM492" s="32"/>
      <c r="BN492" s="32"/>
      <c r="BO492" s="32"/>
      <c r="BP492" s="32"/>
      <c r="BQ492" s="32"/>
      <c r="BR492" s="32"/>
      <c r="BS492" s="32"/>
      <c r="BT492" s="32"/>
      <c r="BU492" s="32"/>
      <c r="BV492" s="32"/>
      <c r="BW492" s="32"/>
      <c r="BX492" s="32"/>
      <c r="BY492" s="32"/>
      <c r="BZ492" s="32"/>
      <c r="CA492" s="32"/>
      <c r="CB492" s="32"/>
      <c r="CC492" s="32"/>
      <c r="CD492" s="32"/>
      <c r="CE492" s="32"/>
      <c r="CF492" s="32"/>
      <c r="CG492" s="32"/>
      <c r="CH492" s="32"/>
      <c r="CI492" s="32"/>
      <c r="CJ492" s="32"/>
      <c r="CK492" s="32"/>
      <c r="CL492" s="32"/>
      <c r="CM492" s="32"/>
      <c r="CN492" s="32"/>
      <c r="CO492" s="32"/>
      <c r="CP492" s="32"/>
      <c r="CQ492" s="32"/>
      <c r="CR492" s="32"/>
      <c r="CS492" s="32"/>
      <c r="CT492" s="32"/>
      <c r="CU492" s="32"/>
    </row>
    <row r="493" spans="1:99" s="33" customFormat="1" ht="12" x14ac:dyDescent="0.2">
      <c r="A493" s="26">
        <f t="shared" si="7"/>
        <v>490</v>
      </c>
      <c r="B493" s="34" t="s">
        <v>538</v>
      </c>
      <c r="C493" s="34" t="s">
        <v>354</v>
      </c>
      <c r="D493" s="34" t="s">
        <v>591</v>
      </c>
      <c r="E493" s="34" t="s">
        <v>360</v>
      </c>
      <c r="F493" s="35">
        <v>10000</v>
      </c>
      <c r="G493" s="35">
        <v>10000</v>
      </c>
      <c r="H493" s="36">
        <v>287</v>
      </c>
      <c r="I493" s="36">
        <v>0</v>
      </c>
      <c r="J493" s="36">
        <v>304</v>
      </c>
      <c r="K493" s="36">
        <v>0</v>
      </c>
      <c r="L493" s="36">
        <v>591</v>
      </c>
      <c r="M493" s="36">
        <v>9409</v>
      </c>
      <c r="N493" s="31" t="s">
        <v>594</v>
      </c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  <c r="BD493" s="32"/>
      <c r="BE493" s="32"/>
      <c r="BF493" s="32"/>
      <c r="BG493" s="32"/>
      <c r="BH493" s="32"/>
      <c r="BI493" s="32"/>
      <c r="BJ493" s="32"/>
      <c r="BK493" s="32"/>
      <c r="BL493" s="32"/>
      <c r="BM493" s="32"/>
      <c r="BN493" s="32"/>
      <c r="BO493" s="32"/>
      <c r="BP493" s="32"/>
      <c r="BQ493" s="32"/>
      <c r="BR493" s="32"/>
      <c r="BS493" s="32"/>
      <c r="BT493" s="32"/>
      <c r="BU493" s="32"/>
      <c r="BV493" s="32"/>
      <c r="BW493" s="32"/>
      <c r="BX493" s="32"/>
      <c r="BY493" s="32"/>
      <c r="BZ493" s="32"/>
      <c r="CA493" s="32"/>
      <c r="CB493" s="32"/>
      <c r="CC493" s="32"/>
      <c r="CD493" s="32"/>
      <c r="CE493" s="32"/>
      <c r="CF493" s="32"/>
      <c r="CG493" s="32"/>
      <c r="CH493" s="32"/>
      <c r="CI493" s="32"/>
      <c r="CJ493" s="32"/>
      <c r="CK493" s="32"/>
      <c r="CL493" s="32"/>
      <c r="CM493" s="32"/>
      <c r="CN493" s="32"/>
      <c r="CO493" s="32"/>
      <c r="CP493" s="32"/>
      <c r="CQ493" s="32"/>
      <c r="CR493" s="32"/>
      <c r="CS493" s="32"/>
      <c r="CT493" s="32"/>
      <c r="CU493" s="32"/>
    </row>
    <row r="494" spans="1:99" s="33" customFormat="1" ht="12" x14ac:dyDescent="0.2">
      <c r="A494" s="26">
        <f t="shared" si="7"/>
        <v>491</v>
      </c>
      <c r="B494" s="34" t="s">
        <v>539</v>
      </c>
      <c r="C494" s="34" t="s">
        <v>354</v>
      </c>
      <c r="D494" s="34" t="s">
        <v>591</v>
      </c>
      <c r="E494" s="34" t="s">
        <v>360</v>
      </c>
      <c r="F494" s="35">
        <v>10000</v>
      </c>
      <c r="G494" s="35">
        <v>10000</v>
      </c>
      <c r="H494" s="36">
        <v>287</v>
      </c>
      <c r="I494" s="36">
        <v>0</v>
      </c>
      <c r="J494" s="36">
        <v>304</v>
      </c>
      <c r="K494" s="36">
        <v>0</v>
      </c>
      <c r="L494" s="36">
        <v>591</v>
      </c>
      <c r="M494" s="36">
        <v>9409</v>
      </c>
      <c r="N494" s="31" t="s">
        <v>594</v>
      </c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  <c r="BD494" s="32"/>
      <c r="BE494" s="32"/>
      <c r="BF494" s="32"/>
      <c r="BG494" s="32"/>
      <c r="BH494" s="32"/>
      <c r="BI494" s="32"/>
      <c r="BJ494" s="32"/>
      <c r="BK494" s="32"/>
      <c r="BL494" s="32"/>
      <c r="BM494" s="32"/>
      <c r="BN494" s="32"/>
      <c r="BO494" s="32"/>
      <c r="BP494" s="32"/>
      <c r="BQ494" s="32"/>
      <c r="BR494" s="32"/>
      <c r="BS494" s="32"/>
      <c r="BT494" s="32"/>
      <c r="BU494" s="32"/>
      <c r="BV494" s="32"/>
      <c r="BW494" s="32"/>
      <c r="BX494" s="32"/>
      <c r="BY494" s="32"/>
      <c r="BZ494" s="32"/>
      <c r="CA494" s="32"/>
      <c r="CB494" s="32"/>
      <c r="CC494" s="32"/>
      <c r="CD494" s="32"/>
      <c r="CE494" s="32"/>
      <c r="CF494" s="32"/>
      <c r="CG494" s="32"/>
      <c r="CH494" s="32"/>
      <c r="CI494" s="32"/>
      <c r="CJ494" s="32"/>
      <c r="CK494" s="32"/>
      <c r="CL494" s="32"/>
      <c r="CM494" s="32"/>
      <c r="CN494" s="32"/>
      <c r="CO494" s="32"/>
      <c r="CP494" s="32"/>
      <c r="CQ494" s="32"/>
      <c r="CR494" s="32"/>
      <c r="CS494" s="32"/>
      <c r="CT494" s="32"/>
      <c r="CU494" s="32"/>
    </row>
    <row r="495" spans="1:99" s="33" customFormat="1" ht="12" x14ac:dyDescent="0.2">
      <c r="A495" s="26">
        <f t="shared" si="7"/>
        <v>492</v>
      </c>
      <c r="B495" s="34" t="s">
        <v>540</v>
      </c>
      <c r="C495" s="34" t="s">
        <v>354</v>
      </c>
      <c r="D495" s="34" t="s">
        <v>591</v>
      </c>
      <c r="E495" s="34" t="s">
        <v>360</v>
      </c>
      <c r="F495" s="35">
        <v>10000</v>
      </c>
      <c r="G495" s="35">
        <v>10000</v>
      </c>
      <c r="H495" s="36">
        <v>287</v>
      </c>
      <c r="I495" s="36">
        <v>0</v>
      </c>
      <c r="J495" s="36">
        <v>304</v>
      </c>
      <c r="K495" s="36">
        <v>0</v>
      </c>
      <c r="L495" s="36">
        <v>591</v>
      </c>
      <c r="M495" s="36">
        <v>9409</v>
      </c>
      <c r="N495" s="31" t="s">
        <v>594</v>
      </c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  <c r="BD495" s="32"/>
      <c r="BE495" s="32"/>
      <c r="BF495" s="32"/>
      <c r="BG495" s="32"/>
      <c r="BH495" s="32"/>
      <c r="BI495" s="32"/>
      <c r="BJ495" s="32"/>
      <c r="BK495" s="32"/>
      <c r="BL495" s="32"/>
      <c r="BM495" s="32"/>
      <c r="BN495" s="32"/>
      <c r="BO495" s="32"/>
      <c r="BP495" s="32"/>
      <c r="BQ495" s="32"/>
      <c r="BR495" s="32"/>
      <c r="BS495" s="32"/>
      <c r="BT495" s="32"/>
      <c r="BU495" s="32"/>
      <c r="BV495" s="32"/>
      <c r="BW495" s="32"/>
      <c r="BX495" s="32"/>
      <c r="BY495" s="32"/>
      <c r="BZ495" s="32"/>
      <c r="CA495" s="32"/>
      <c r="CB495" s="32"/>
      <c r="CC495" s="32"/>
      <c r="CD495" s="32"/>
      <c r="CE495" s="32"/>
      <c r="CF495" s="32"/>
      <c r="CG495" s="32"/>
      <c r="CH495" s="32"/>
      <c r="CI495" s="32"/>
      <c r="CJ495" s="32"/>
      <c r="CK495" s="32"/>
      <c r="CL495" s="32"/>
      <c r="CM495" s="32"/>
      <c r="CN495" s="32"/>
      <c r="CO495" s="32"/>
      <c r="CP495" s="32"/>
      <c r="CQ495" s="32"/>
      <c r="CR495" s="32"/>
      <c r="CS495" s="32"/>
      <c r="CT495" s="32"/>
      <c r="CU495" s="32"/>
    </row>
    <row r="496" spans="1:99" s="33" customFormat="1" ht="12" x14ac:dyDescent="0.2">
      <c r="A496" s="26">
        <f t="shared" si="7"/>
        <v>493</v>
      </c>
      <c r="B496" s="44" t="s">
        <v>541</v>
      </c>
      <c r="C496" s="44" t="s">
        <v>354</v>
      </c>
      <c r="D496" s="44" t="s">
        <v>591</v>
      </c>
      <c r="E496" s="44" t="s">
        <v>360</v>
      </c>
      <c r="F496" s="48">
        <v>10000</v>
      </c>
      <c r="G496" s="48">
        <v>10000</v>
      </c>
      <c r="H496" s="43">
        <v>287</v>
      </c>
      <c r="I496" s="43">
        <v>0</v>
      </c>
      <c r="J496" s="43">
        <v>304</v>
      </c>
      <c r="K496" s="43">
        <v>3458.74</v>
      </c>
      <c r="L496" s="43">
        <f>+K496+H496+J496</f>
        <v>4049.74</v>
      </c>
      <c r="M496" s="43">
        <f>+F496-L496</f>
        <v>5950.26</v>
      </c>
      <c r="N496" s="45" t="s">
        <v>594</v>
      </c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  <c r="BN496" s="32"/>
      <c r="BO496" s="32"/>
      <c r="BP496" s="32"/>
      <c r="BQ496" s="32"/>
      <c r="BR496" s="32"/>
      <c r="BS496" s="32"/>
      <c r="BT496" s="32"/>
      <c r="BU496" s="32"/>
      <c r="BV496" s="32"/>
      <c r="BW496" s="32"/>
      <c r="BX496" s="32"/>
      <c r="BY496" s="32"/>
      <c r="BZ496" s="32"/>
      <c r="CA496" s="32"/>
      <c r="CB496" s="32"/>
      <c r="CC496" s="32"/>
      <c r="CD496" s="32"/>
      <c r="CE496" s="32"/>
      <c r="CF496" s="32"/>
      <c r="CG496" s="32"/>
      <c r="CH496" s="32"/>
      <c r="CI496" s="32"/>
      <c r="CJ496" s="32"/>
      <c r="CK496" s="32"/>
      <c r="CL496" s="32"/>
      <c r="CM496" s="32"/>
      <c r="CN496" s="32"/>
      <c r="CO496" s="32"/>
      <c r="CP496" s="32"/>
      <c r="CQ496" s="32"/>
      <c r="CR496" s="32"/>
      <c r="CS496" s="32"/>
      <c r="CT496" s="32"/>
      <c r="CU496" s="32"/>
    </row>
    <row r="497" spans="1:99" s="33" customFormat="1" ht="12" x14ac:dyDescent="0.2">
      <c r="A497" s="26">
        <f t="shared" si="7"/>
        <v>494</v>
      </c>
      <c r="B497" s="44" t="s">
        <v>542</v>
      </c>
      <c r="C497" s="44" t="s">
        <v>354</v>
      </c>
      <c r="D497" s="44" t="s">
        <v>591</v>
      </c>
      <c r="E497" s="44" t="s">
        <v>360</v>
      </c>
      <c r="F497" s="48">
        <v>10000</v>
      </c>
      <c r="G497" s="48">
        <v>10000</v>
      </c>
      <c r="H497" s="43">
        <v>287</v>
      </c>
      <c r="I497" s="43">
        <v>0</v>
      </c>
      <c r="J497" s="43">
        <v>304</v>
      </c>
      <c r="K497" s="43">
        <v>0</v>
      </c>
      <c r="L497" s="43">
        <v>591</v>
      </c>
      <c r="M497" s="43">
        <v>9409</v>
      </c>
      <c r="N497" s="45" t="s">
        <v>594</v>
      </c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  <c r="BD497" s="32"/>
      <c r="BE497" s="32"/>
      <c r="BF497" s="32"/>
      <c r="BG497" s="32"/>
      <c r="BH497" s="32"/>
      <c r="BI497" s="32"/>
      <c r="BJ497" s="32"/>
      <c r="BK497" s="32"/>
      <c r="BL497" s="32"/>
      <c r="BM497" s="32"/>
      <c r="BN497" s="32"/>
      <c r="BO497" s="32"/>
      <c r="BP497" s="32"/>
      <c r="BQ497" s="32"/>
      <c r="BR497" s="32"/>
      <c r="BS497" s="32"/>
      <c r="BT497" s="32"/>
      <c r="BU497" s="32"/>
      <c r="BV497" s="32"/>
      <c r="BW497" s="32"/>
      <c r="BX497" s="32"/>
      <c r="BY497" s="32"/>
      <c r="BZ497" s="32"/>
      <c r="CA497" s="32"/>
      <c r="CB497" s="32"/>
      <c r="CC497" s="32"/>
      <c r="CD497" s="32"/>
      <c r="CE497" s="32"/>
      <c r="CF497" s="32"/>
      <c r="CG497" s="32"/>
      <c r="CH497" s="32"/>
      <c r="CI497" s="32"/>
      <c r="CJ497" s="32"/>
      <c r="CK497" s="32"/>
      <c r="CL497" s="32"/>
      <c r="CM497" s="32"/>
      <c r="CN497" s="32"/>
      <c r="CO497" s="32"/>
      <c r="CP497" s="32"/>
      <c r="CQ497" s="32"/>
      <c r="CR497" s="32"/>
      <c r="CS497" s="32"/>
      <c r="CT497" s="32"/>
      <c r="CU497" s="32"/>
    </row>
    <row r="498" spans="1:99" s="33" customFormat="1" ht="12" x14ac:dyDescent="0.2">
      <c r="A498" s="26">
        <f t="shared" si="7"/>
        <v>495</v>
      </c>
      <c r="B498" s="44" t="s">
        <v>543</v>
      </c>
      <c r="C498" s="44" t="s">
        <v>354</v>
      </c>
      <c r="D498" s="44" t="s">
        <v>591</v>
      </c>
      <c r="E498" s="44" t="s">
        <v>360</v>
      </c>
      <c r="F498" s="48">
        <v>10000</v>
      </c>
      <c r="G498" s="48">
        <v>10000</v>
      </c>
      <c r="H498" s="43">
        <v>287</v>
      </c>
      <c r="I498" s="43">
        <v>0</v>
      </c>
      <c r="J498" s="43">
        <v>304</v>
      </c>
      <c r="K498" s="43">
        <v>2569.41</v>
      </c>
      <c r="L498" s="43">
        <v>3160.41</v>
      </c>
      <c r="M498" s="43">
        <v>6839.59</v>
      </c>
      <c r="N498" s="45" t="s">
        <v>594</v>
      </c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  <c r="BN498" s="32"/>
      <c r="BO498" s="32"/>
      <c r="BP498" s="32"/>
      <c r="BQ498" s="32"/>
      <c r="BR498" s="32"/>
      <c r="BS498" s="32"/>
      <c r="BT498" s="32"/>
      <c r="BU498" s="32"/>
      <c r="BV498" s="32"/>
      <c r="BW498" s="32"/>
      <c r="BX498" s="32"/>
      <c r="BY498" s="32"/>
      <c r="BZ498" s="32"/>
      <c r="CA498" s="32"/>
      <c r="CB498" s="32"/>
      <c r="CC498" s="32"/>
      <c r="CD498" s="32"/>
      <c r="CE498" s="32"/>
      <c r="CF498" s="32"/>
      <c r="CG498" s="32"/>
      <c r="CH498" s="32"/>
      <c r="CI498" s="32"/>
      <c r="CJ498" s="32"/>
      <c r="CK498" s="32"/>
      <c r="CL498" s="32"/>
      <c r="CM498" s="32"/>
      <c r="CN498" s="32"/>
      <c r="CO498" s="32"/>
      <c r="CP498" s="32"/>
      <c r="CQ498" s="32"/>
      <c r="CR498" s="32"/>
      <c r="CS498" s="32"/>
      <c r="CT498" s="32"/>
      <c r="CU498" s="32"/>
    </row>
    <row r="499" spans="1:99" s="33" customFormat="1" ht="12" x14ac:dyDescent="0.2">
      <c r="A499" s="26">
        <f t="shared" si="7"/>
        <v>496</v>
      </c>
      <c r="B499" s="44" t="s">
        <v>544</v>
      </c>
      <c r="C499" s="44" t="s">
        <v>354</v>
      </c>
      <c r="D499" s="44" t="s">
        <v>591</v>
      </c>
      <c r="E499" s="44" t="s">
        <v>360</v>
      </c>
      <c r="F499" s="48">
        <v>10000</v>
      </c>
      <c r="G499" s="48">
        <v>10000</v>
      </c>
      <c r="H499" s="43">
        <v>287</v>
      </c>
      <c r="I499" s="43">
        <v>0</v>
      </c>
      <c r="J499" s="43">
        <v>304</v>
      </c>
      <c r="K499" s="43">
        <v>2569.41</v>
      </c>
      <c r="L499" s="43">
        <v>3160.41</v>
      </c>
      <c r="M499" s="43">
        <v>6839.59</v>
      </c>
      <c r="N499" s="45" t="s">
        <v>594</v>
      </c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  <c r="BD499" s="32"/>
      <c r="BE499" s="32"/>
      <c r="BF499" s="32"/>
      <c r="BG499" s="32"/>
      <c r="BH499" s="32"/>
      <c r="BI499" s="32"/>
      <c r="BJ499" s="32"/>
      <c r="BK499" s="32"/>
      <c r="BL499" s="32"/>
      <c r="BM499" s="32"/>
      <c r="BN499" s="32"/>
      <c r="BO499" s="32"/>
      <c r="BP499" s="32"/>
      <c r="BQ499" s="32"/>
      <c r="BR499" s="32"/>
      <c r="BS499" s="32"/>
      <c r="BT499" s="32"/>
      <c r="BU499" s="32"/>
      <c r="BV499" s="32"/>
      <c r="BW499" s="32"/>
      <c r="BX499" s="32"/>
      <c r="BY499" s="32"/>
      <c r="BZ499" s="32"/>
      <c r="CA499" s="32"/>
      <c r="CB499" s="32"/>
      <c r="CC499" s="32"/>
      <c r="CD499" s="32"/>
      <c r="CE499" s="32"/>
      <c r="CF499" s="32"/>
      <c r="CG499" s="32"/>
      <c r="CH499" s="32"/>
      <c r="CI499" s="32"/>
      <c r="CJ499" s="32"/>
      <c r="CK499" s="32"/>
      <c r="CL499" s="32"/>
      <c r="CM499" s="32"/>
      <c r="CN499" s="32"/>
      <c r="CO499" s="32"/>
      <c r="CP499" s="32"/>
      <c r="CQ499" s="32"/>
      <c r="CR499" s="32"/>
      <c r="CS499" s="32"/>
      <c r="CT499" s="32"/>
      <c r="CU499" s="32"/>
    </row>
    <row r="500" spans="1:99" s="33" customFormat="1" ht="12" x14ac:dyDescent="0.2">
      <c r="A500" s="26">
        <f t="shared" si="7"/>
        <v>497</v>
      </c>
      <c r="B500" s="44" t="s">
        <v>545</v>
      </c>
      <c r="C500" s="44" t="s">
        <v>354</v>
      </c>
      <c r="D500" s="44" t="s">
        <v>591</v>
      </c>
      <c r="E500" s="44" t="s">
        <v>356</v>
      </c>
      <c r="F500" s="48">
        <v>13953.96</v>
      </c>
      <c r="G500" s="48">
        <v>13953.96</v>
      </c>
      <c r="H500" s="43">
        <v>400.48</v>
      </c>
      <c r="I500" s="43">
        <v>0</v>
      </c>
      <c r="J500" s="43">
        <v>424.2</v>
      </c>
      <c r="K500" s="43">
        <v>21.25</v>
      </c>
      <c r="L500" s="43">
        <v>845.93</v>
      </c>
      <c r="M500" s="43">
        <v>13108.03</v>
      </c>
      <c r="N500" s="45" t="s">
        <v>594</v>
      </c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  <c r="BD500" s="32"/>
      <c r="BE500" s="32"/>
      <c r="BF500" s="32"/>
      <c r="BG500" s="32"/>
      <c r="BH500" s="32"/>
      <c r="BI500" s="32"/>
      <c r="BJ500" s="32"/>
      <c r="BK500" s="32"/>
      <c r="BL500" s="32"/>
      <c r="BM500" s="32"/>
      <c r="BN500" s="32"/>
      <c r="BO500" s="32"/>
      <c r="BP500" s="32"/>
      <c r="BQ500" s="32"/>
      <c r="BR500" s="32"/>
      <c r="BS500" s="32"/>
      <c r="BT500" s="32"/>
      <c r="BU500" s="32"/>
      <c r="BV500" s="32"/>
      <c r="BW500" s="32"/>
      <c r="BX500" s="32"/>
      <c r="BY500" s="32"/>
      <c r="BZ500" s="32"/>
      <c r="CA500" s="32"/>
      <c r="CB500" s="32"/>
      <c r="CC500" s="32"/>
      <c r="CD500" s="32"/>
      <c r="CE500" s="32"/>
      <c r="CF500" s="32"/>
      <c r="CG500" s="32"/>
      <c r="CH500" s="32"/>
      <c r="CI500" s="32"/>
      <c r="CJ500" s="32"/>
      <c r="CK500" s="32"/>
      <c r="CL500" s="32"/>
      <c r="CM500" s="32"/>
      <c r="CN500" s="32"/>
      <c r="CO500" s="32"/>
      <c r="CP500" s="32"/>
      <c r="CQ500" s="32"/>
      <c r="CR500" s="32"/>
      <c r="CS500" s="32"/>
      <c r="CT500" s="32"/>
      <c r="CU500" s="32"/>
    </row>
    <row r="501" spans="1:99" s="33" customFormat="1" ht="12" x14ac:dyDescent="0.2">
      <c r="A501" s="26">
        <f t="shared" si="7"/>
        <v>498</v>
      </c>
      <c r="B501" s="34" t="s">
        <v>546</v>
      </c>
      <c r="C501" s="34" t="s">
        <v>354</v>
      </c>
      <c r="D501" s="34" t="s">
        <v>590</v>
      </c>
      <c r="E501" s="34" t="s">
        <v>376</v>
      </c>
      <c r="F501" s="35">
        <v>31174</v>
      </c>
      <c r="G501" s="35">
        <v>31174</v>
      </c>
      <c r="H501" s="36">
        <v>894.69</v>
      </c>
      <c r="I501" s="36">
        <v>0</v>
      </c>
      <c r="J501" s="36">
        <v>947.69</v>
      </c>
      <c r="K501" s="36">
        <v>1614.45</v>
      </c>
      <c r="L501" s="36">
        <v>3456.83</v>
      </c>
      <c r="M501" s="36">
        <v>27717.17</v>
      </c>
      <c r="N501" s="31" t="s">
        <v>594</v>
      </c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  <c r="BD501" s="32"/>
      <c r="BE501" s="32"/>
      <c r="BF501" s="32"/>
      <c r="BG501" s="32"/>
      <c r="BH501" s="32"/>
      <c r="BI501" s="32"/>
      <c r="BJ501" s="32"/>
      <c r="BK501" s="32"/>
      <c r="BL501" s="32"/>
      <c r="BM501" s="32"/>
      <c r="BN501" s="32"/>
      <c r="BO501" s="32"/>
      <c r="BP501" s="32"/>
      <c r="BQ501" s="32"/>
      <c r="BR501" s="32"/>
      <c r="BS501" s="32"/>
      <c r="BT501" s="32"/>
      <c r="BU501" s="32"/>
      <c r="BV501" s="32"/>
      <c r="BW501" s="32"/>
      <c r="BX501" s="32"/>
      <c r="BY501" s="32"/>
      <c r="BZ501" s="32"/>
      <c r="CA501" s="32"/>
      <c r="CB501" s="32"/>
      <c r="CC501" s="32"/>
      <c r="CD501" s="32"/>
      <c r="CE501" s="32"/>
      <c r="CF501" s="32"/>
      <c r="CG501" s="32"/>
      <c r="CH501" s="32"/>
      <c r="CI501" s="32"/>
      <c r="CJ501" s="32"/>
      <c r="CK501" s="32"/>
      <c r="CL501" s="32"/>
      <c r="CM501" s="32"/>
      <c r="CN501" s="32"/>
      <c r="CO501" s="32"/>
      <c r="CP501" s="32"/>
      <c r="CQ501" s="32"/>
      <c r="CR501" s="32"/>
      <c r="CS501" s="32"/>
      <c r="CT501" s="32"/>
      <c r="CU501" s="32"/>
    </row>
    <row r="502" spans="1:99" s="33" customFormat="1" ht="12" x14ac:dyDescent="0.2">
      <c r="A502" s="26">
        <f t="shared" si="7"/>
        <v>499</v>
      </c>
      <c r="B502" s="34" t="s">
        <v>547</v>
      </c>
      <c r="C502" s="34" t="s">
        <v>354</v>
      </c>
      <c r="D502" s="34" t="s">
        <v>591</v>
      </c>
      <c r="E502" s="34" t="s">
        <v>363</v>
      </c>
      <c r="F502" s="35">
        <v>12100</v>
      </c>
      <c r="G502" s="35">
        <v>12100</v>
      </c>
      <c r="H502" s="36">
        <v>347.27</v>
      </c>
      <c r="I502" s="36">
        <v>0</v>
      </c>
      <c r="J502" s="36">
        <v>367.84</v>
      </c>
      <c r="K502" s="36">
        <v>1330</v>
      </c>
      <c r="L502" s="36">
        <v>2045.11</v>
      </c>
      <c r="M502" s="36">
        <v>10054.89</v>
      </c>
      <c r="N502" s="31" t="s">
        <v>594</v>
      </c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  <c r="BD502" s="32"/>
      <c r="BE502" s="32"/>
      <c r="BF502" s="32"/>
      <c r="BG502" s="32"/>
      <c r="BH502" s="32"/>
      <c r="BI502" s="32"/>
      <c r="BJ502" s="32"/>
      <c r="BK502" s="32"/>
      <c r="BL502" s="32"/>
      <c r="BM502" s="32"/>
      <c r="BN502" s="32"/>
      <c r="BO502" s="32"/>
      <c r="BP502" s="32"/>
      <c r="BQ502" s="32"/>
      <c r="BR502" s="32"/>
      <c r="BS502" s="32"/>
      <c r="BT502" s="32"/>
      <c r="BU502" s="32"/>
      <c r="BV502" s="32"/>
      <c r="BW502" s="32"/>
      <c r="BX502" s="32"/>
      <c r="BY502" s="32"/>
      <c r="BZ502" s="32"/>
      <c r="CA502" s="32"/>
      <c r="CB502" s="32"/>
      <c r="CC502" s="32"/>
      <c r="CD502" s="32"/>
      <c r="CE502" s="32"/>
      <c r="CF502" s="32"/>
      <c r="CG502" s="32"/>
      <c r="CH502" s="32"/>
      <c r="CI502" s="32"/>
      <c r="CJ502" s="32"/>
      <c r="CK502" s="32"/>
      <c r="CL502" s="32"/>
      <c r="CM502" s="32"/>
      <c r="CN502" s="32"/>
      <c r="CO502" s="32"/>
      <c r="CP502" s="32"/>
      <c r="CQ502" s="32"/>
      <c r="CR502" s="32"/>
      <c r="CS502" s="32"/>
      <c r="CT502" s="32"/>
      <c r="CU502" s="32"/>
    </row>
    <row r="503" spans="1:99" s="33" customFormat="1" ht="12" x14ac:dyDescent="0.2">
      <c r="A503" s="26">
        <f t="shared" si="7"/>
        <v>500</v>
      </c>
      <c r="B503" s="34" t="s">
        <v>548</v>
      </c>
      <c r="C503" s="34" t="s">
        <v>354</v>
      </c>
      <c r="D503" s="34" t="s">
        <v>591</v>
      </c>
      <c r="E503" s="34" t="s">
        <v>363</v>
      </c>
      <c r="F503" s="35">
        <v>15000</v>
      </c>
      <c r="G503" s="35">
        <v>15000</v>
      </c>
      <c r="H503" s="36">
        <v>430.5</v>
      </c>
      <c r="I503" s="36">
        <v>0</v>
      </c>
      <c r="J503" s="36">
        <v>456</v>
      </c>
      <c r="K503" s="36">
        <v>3781.91</v>
      </c>
      <c r="L503" s="36">
        <f>+K503+J503+H503</f>
        <v>4668.41</v>
      </c>
      <c r="M503" s="36">
        <f>+F503-L503</f>
        <v>10331.59</v>
      </c>
      <c r="N503" s="31" t="s">
        <v>594</v>
      </c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  <c r="BD503" s="32"/>
      <c r="BE503" s="32"/>
      <c r="BF503" s="32"/>
      <c r="BG503" s="32"/>
      <c r="BH503" s="32"/>
      <c r="BI503" s="32"/>
      <c r="BJ503" s="32"/>
      <c r="BK503" s="32"/>
      <c r="BL503" s="32"/>
      <c r="BM503" s="32"/>
      <c r="BN503" s="32"/>
      <c r="BO503" s="32"/>
      <c r="BP503" s="32"/>
      <c r="BQ503" s="32"/>
      <c r="BR503" s="32"/>
      <c r="BS503" s="32"/>
      <c r="BT503" s="32"/>
      <c r="BU503" s="32"/>
      <c r="BV503" s="32"/>
      <c r="BW503" s="32"/>
      <c r="BX503" s="32"/>
      <c r="BY503" s="32"/>
      <c r="BZ503" s="32"/>
      <c r="CA503" s="32"/>
      <c r="CB503" s="32"/>
      <c r="CC503" s="32"/>
      <c r="CD503" s="32"/>
      <c r="CE503" s="32"/>
      <c r="CF503" s="32"/>
      <c r="CG503" s="32"/>
      <c r="CH503" s="32"/>
      <c r="CI503" s="32"/>
      <c r="CJ503" s="32"/>
      <c r="CK503" s="32"/>
      <c r="CL503" s="32"/>
      <c r="CM503" s="32"/>
      <c r="CN503" s="32"/>
      <c r="CO503" s="32"/>
      <c r="CP503" s="32"/>
      <c r="CQ503" s="32"/>
      <c r="CR503" s="32"/>
      <c r="CS503" s="32"/>
      <c r="CT503" s="32"/>
      <c r="CU503" s="32"/>
    </row>
    <row r="504" spans="1:99" s="33" customFormat="1" ht="12" x14ac:dyDescent="0.2">
      <c r="A504" s="26">
        <f t="shared" si="7"/>
        <v>501</v>
      </c>
      <c r="B504" s="34" t="s">
        <v>549</v>
      </c>
      <c r="C504" s="34" t="s">
        <v>354</v>
      </c>
      <c r="D504" s="34" t="s">
        <v>591</v>
      </c>
      <c r="E504" s="34" t="s">
        <v>360</v>
      </c>
      <c r="F504" s="35">
        <v>10000</v>
      </c>
      <c r="G504" s="35">
        <v>10000</v>
      </c>
      <c r="H504" s="36">
        <v>287</v>
      </c>
      <c r="I504" s="36">
        <v>0</v>
      </c>
      <c r="J504" s="36">
        <v>304</v>
      </c>
      <c r="K504" s="36">
        <v>0</v>
      </c>
      <c r="L504" s="36">
        <v>591</v>
      </c>
      <c r="M504" s="36">
        <v>9409</v>
      </c>
      <c r="N504" s="31" t="s">
        <v>594</v>
      </c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  <c r="BE504" s="32"/>
      <c r="BF504" s="32"/>
      <c r="BG504" s="32"/>
      <c r="BH504" s="32"/>
      <c r="BI504" s="32"/>
      <c r="BJ504" s="32"/>
      <c r="BK504" s="32"/>
      <c r="BL504" s="32"/>
      <c r="BM504" s="32"/>
      <c r="BN504" s="32"/>
      <c r="BO504" s="32"/>
      <c r="BP504" s="32"/>
      <c r="BQ504" s="32"/>
      <c r="BR504" s="32"/>
      <c r="BS504" s="32"/>
      <c r="BT504" s="32"/>
      <c r="BU504" s="32"/>
      <c r="BV504" s="32"/>
      <c r="BW504" s="32"/>
      <c r="BX504" s="32"/>
      <c r="BY504" s="32"/>
      <c r="BZ504" s="32"/>
      <c r="CA504" s="32"/>
      <c r="CB504" s="32"/>
      <c r="CC504" s="32"/>
      <c r="CD504" s="32"/>
      <c r="CE504" s="32"/>
      <c r="CF504" s="32"/>
      <c r="CG504" s="32"/>
      <c r="CH504" s="32"/>
      <c r="CI504" s="32"/>
      <c r="CJ504" s="32"/>
      <c r="CK504" s="32"/>
      <c r="CL504" s="32"/>
      <c r="CM504" s="32"/>
      <c r="CN504" s="32"/>
      <c r="CO504" s="32"/>
      <c r="CP504" s="32"/>
      <c r="CQ504" s="32"/>
      <c r="CR504" s="32"/>
      <c r="CS504" s="32"/>
      <c r="CT504" s="32"/>
      <c r="CU504" s="32"/>
    </row>
    <row r="505" spans="1:99" s="33" customFormat="1" ht="12" x14ac:dyDescent="0.2">
      <c r="A505" s="26">
        <f t="shared" si="7"/>
        <v>502</v>
      </c>
      <c r="B505" s="34" t="s">
        <v>550</v>
      </c>
      <c r="C505" s="34" t="s">
        <v>354</v>
      </c>
      <c r="D505" s="34" t="s">
        <v>591</v>
      </c>
      <c r="E505" s="34" t="s">
        <v>360</v>
      </c>
      <c r="F505" s="35">
        <v>10000</v>
      </c>
      <c r="G505" s="35">
        <v>10000</v>
      </c>
      <c r="H505" s="36">
        <v>287</v>
      </c>
      <c r="I505" s="36">
        <v>0</v>
      </c>
      <c r="J505" s="36">
        <v>304</v>
      </c>
      <c r="K505" s="36">
        <v>0</v>
      </c>
      <c r="L505" s="36">
        <v>591</v>
      </c>
      <c r="M505" s="36">
        <v>9409</v>
      </c>
      <c r="N505" s="31" t="s">
        <v>594</v>
      </c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  <c r="BD505" s="32"/>
      <c r="BE505" s="32"/>
      <c r="BF505" s="32"/>
      <c r="BG505" s="32"/>
      <c r="BH505" s="32"/>
      <c r="BI505" s="32"/>
      <c r="BJ505" s="32"/>
      <c r="BK505" s="32"/>
      <c r="BL505" s="32"/>
      <c r="BM505" s="32"/>
      <c r="BN505" s="32"/>
      <c r="BO505" s="32"/>
      <c r="BP505" s="32"/>
      <c r="BQ505" s="32"/>
      <c r="BR505" s="32"/>
      <c r="BS505" s="32"/>
      <c r="BT505" s="32"/>
      <c r="BU505" s="32"/>
      <c r="BV505" s="32"/>
      <c r="BW505" s="32"/>
      <c r="BX505" s="32"/>
      <c r="BY505" s="32"/>
      <c r="BZ505" s="32"/>
      <c r="CA505" s="32"/>
      <c r="CB505" s="32"/>
      <c r="CC505" s="32"/>
      <c r="CD505" s="32"/>
      <c r="CE505" s="32"/>
      <c r="CF505" s="32"/>
      <c r="CG505" s="32"/>
      <c r="CH505" s="32"/>
      <c r="CI505" s="32"/>
      <c r="CJ505" s="32"/>
      <c r="CK505" s="32"/>
      <c r="CL505" s="32"/>
      <c r="CM505" s="32"/>
      <c r="CN505" s="32"/>
      <c r="CO505" s="32"/>
      <c r="CP505" s="32"/>
      <c r="CQ505" s="32"/>
      <c r="CR505" s="32"/>
      <c r="CS505" s="32"/>
      <c r="CT505" s="32"/>
      <c r="CU505" s="32"/>
    </row>
    <row r="506" spans="1:99" s="33" customFormat="1" ht="12" x14ac:dyDescent="0.2">
      <c r="A506" s="26">
        <f t="shared" si="7"/>
        <v>503</v>
      </c>
      <c r="B506" s="34" t="s">
        <v>551</v>
      </c>
      <c r="C506" s="34" t="s">
        <v>354</v>
      </c>
      <c r="D506" s="34" t="s">
        <v>591</v>
      </c>
      <c r="E506" s="34" t="s">
        <v>360</v>
      </c>
      <c r="F506" s="35">
        <v>10000</v>
      </c>
      <c r="G506" s="35">
        <v>10000</v>
      </c>
      <c r="H506" s="36">
        <v>287</v>
      </c>
      <c r="I506" s="36">
        <v>0</v>
      </c>
      <c r="J506" s="36">
        <v>304</v>
      </c>
      <c r="K506" s="36">
        <v>0</v>
      </c>
      <c r="L506" s="36">
        <v>591</v>
      </c>
      <c r="M506" s="36">
        <v>9409</v>
      </c>
      <c r="N506" s="31" t="s">
        <v>593</v>
      </c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32"/>
      <c r="BD506" s="32"/>
      <c r="BE506" s="32"/>
      <c r="BF506" s="32"/>
      <c r="BG506" s="32"/>
      <c r="BH506" s="32"/>
      <c r="BI506" s="32"/>
      <c r="BJ506" s="32"/>
      <c r="BK506" s="32"/>
      <c r="BL506" s="32"/>
      <c r="BM506" s="32"/>
      <c r="BN506" s="32"/>
      <c r="BO506" s="32"/>
      <c r="BP506" s="32"/>
      <c r="BQ506" s="32"/>
      <c r="BR506" s="32"/>
      <c r="BS506" s="32"/>
      <c r="BT506" s="32"/>
      <c r="BU506" s="32"/>
      <c r="BV506" s="32"/>
      <c r="BW506" s="32"/>
      <c r="BX506" s="32"/>
      <c r="BY506" s="32"/>
      <c r="BZ506" s="32"/>
      <c r="CA506" s="32"/>
      <c r="CB506" s="32"/>
      <c r="CC506" s="32"/>
      <c r="CD506" s="32"/>
      <c r="CE506" s="32"/>
      <c r="CF506" s="32"/>
      <c r="CG506" s="32"/>
      <c r="CH506" s="32"/>
      <c r="CI506" s="32"/>
      <c r="CJ506" s="32"/>
      <c r="CK506" s="32"/>
      <c r="CL506" s="32"/>
      <c r="CM506" s="32"/>
      <c r="CN506" s="32"/>
      <c r="CO506" s="32"/>
      <c r="CP506" s="32"/>
      <c r="CQ506" s="32"/>
      <c r="CR506" s="32"/>
      <c r="CS506" s="32"/>
      <c r="CT506" s="32"/>
      <c r="CU506" s="32"/>
    </row>
    <row r="507" spans="1:99" s="33" customFormat="1" ht="12" x14ac:dyDescent="0.2">
      <c r="A507" s="26">
        <f t="shared" si="7"/>
        <v>504</v>
      </c>
      <c r="B507" s="34" t="s">
        <v>552</v>
      </c>
      <c r="C507" s="34" t="s">
        <v>354</v>
      </c>
      <c r="D507" s="34" t="s">
        <v>591</v>
      </c>
      <c r="E507" s="34" t="s">
        <v>360</v>
      </c>
      <c r="F507" s="35">
        <v>10000</v>
      </c>
      <c r="G507" s="35">
        <v>10000</v>
      </c>
      <c r="H507" s="36">
        <v>287</v>
      </c>
      <c r="I507" s="36">
        <v>0</v>
      </c>
      <c r="J507" s="36">
        <v>304</v>
      </c>
      <c r="K507" s="36">
        <v>0</v>
      </c>
      <c r="L507" s="36">
        <v>591</v>
      </c>
      <c r="M507" s="36">
        <v>9409</v>
      </c>
      <c r="N507" s="31" t="s">
        <v>593</v>
      </c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  <c r="AT507" s="32"/>
      <c r="AU507" s="32"/>
      <c r="AV507" s="32"/>
      <c r="AW507" s="32"/>
      <c r="AX507" s="32"/>
      <c r="AY507" s="32"/>
      <c r="AZ507" s="32"/>
      <c r="BA507" s="32"/>
      <c r="BB507" s="32"/>
      <c r="BC507" s="32"/>
      <c r="BD507" s="32"/>
      <c r="BE507" s="32"/>
      <c r="BF507" s="32"/>
      <c r="BG507" s="32"/>
      <c r="BH507" s="32"/>
      <c r="BI507" s="32"/>
      <c r="BJ507" s="32"/>
      <c r="BK507" s="32"/>
      <c r="BL507" s="32"/>
      <c r="BM507" s="32"/>
      <c r="BN507" s="32"/>
      <c r="BO507" s="32"/>
      <c r="BP507" s="32"/>
      <c r="BQ507" s="32"/>
      <c r="BR507" s="32"/>
      <c r="BS507" s="32"/>
      <c r="BT507" s="32"/>
      <c r="BU507" s="32"/>
      <c r="BV507" s="32"/>
      <c r="BW507" s="32"/>
      <c r="BX507" s="32"/>
      <c r="BY507" s="32"/>
      <c r="BZ507" s="32"/>
      <c r="CA507" s="32"/>
      <c r="CB507" s="32"/>
      <c r="CC507" s="32"/>
      <c r="CD507" s="32"/>
      <c r="CE507" s="32"/>
      <c r="CF507" s="32"/>
      <c r="CG507" s="32"/>
      <c r="CH507" s="32"/>
      <c r="CI507" s="32"/>
      <c r="CJ507" s="32"/>
      <c r="CK507" s="32"/>
      <c r="CL507" s="32"/>
      <c r="CM507" s="32"/>
      <c r="CN507" s="32"/>
      <c r="CO507" s="32"/>
      <c r="CP507" s="32"/>
      <c r="CQ507" s="32"/>
      <c r="CR507" s="32"/>
      <c r="CS507" s="32"/>
      <c r="CT507" s="32"/>
      <c r="CU507" s="32"/>
    </row>
    <row r="508" spans="1:99" s="33" customFormat="1" ht="12" x14ac:dyDescent="0.2">
      <c r="A508" s="26">
        <f t="shared" si="7"/>
        <v>505</v>
      </c>
      <c r="B508" s="34" t="s">
        <v>553</v>
      </c>
      <c r="C508" s="34" t="s">
        <v>354</v>
      </c>
      <c r="D508" s="34" t="s">
        <v>591</v>
      </c>
      <c r="E508" s="34" t="s">
        <v>360</v>
      </c>
      <c r="F508" s="35">
        <v>10000</v>
      </c>
      <c r="G508" s="35">
        <v>10000</v>
      </c>
      <c r="H508" s="36">
        <v>287</v>
      </c>
      <c r="I508" s="36">
        <v>0</v>
      </c>
      <c r="J508" s="36">
        <v>304</v>
      </c>
      <c r="K508" s="36">
        <v>1500</v>
      </c>
      <c r="L508" s="36">
        <v>2091</v>
      </c>
      <c r="M508" s="36">
        <v>7909</v>
      </c>
      <c r="N508" s="31" t="s">
        <v>594</v>
      </c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  <c r="AT508" s="32"/>
      <c r="AU508" s="32"/>
      <c r="AV508" s="32"/>
      <c r="AW508" s="32"/>
      <c r="AX508" s="32"/>
      <c r="AY508" s="32"/>
      <c r="AZ508" s="32"/>
      <c r="BA508" s="32"/>
      <c r="BB508" s="32"/>
      <c r="BC508" s="32"/>
      <c r="BD508" s="32"/>
      <c r="BE508" s="32"/>
      <c r="BF508" s="32"/>
      <c r="BG508" s="32"/>
      <c r="BH508" s="32"/>
      <c r="BI508" s="32"/>
      <c r="BJ508" s="32"/>
      <c r="BK508" s="32"/>
      <c r="BL508" s="32"/>
      <c r="BM508" s="32"/>
      <c r="BN508" s="32"/>
      <c r="BO508" s="32"/>
      <c r="BP508" s="32"/>
      <c r="BQ508" s="32"/>
      <c r="BR508" s="32"/>
      <c r="BS508" s="32"/>
      <c r="BT508" s="32"/>
      <c r="BU508" s="32"/>
      <c r="BV508" s="32"/>
      <c r="BW508" s="32"/>
      <c r="BX508" s="32"/>
      <c r="BY508" s="32"/>
      <c r="BZ508" s="32"/>
      <c r="CA508" s="32"/>
      <c r="CB508" s="32"/>
      <c r="CC508" s="32"/>
      <c r="CD508" s="32"/>
      <c r="CE508" s="32"/>
      <c r="CF508" s="32"/>
      <c r="CG508" s="32"/>
      <c r="CH508" s="32"/>
      <c r="CI508" s="32"/>
      <c r="CJ508" s="32"/>
      <c r="CK508" s="32"/>
      <c r="CL508" s="32"/>
      <c r="CM508" s="32"/>
      <c r="CN508" s="32"/>
      <c r="CO508" s="32"/>
      <c r="CP508" s="32"/>
      <c r="CQ508" s="32"/>
      <c r="CR508" s="32"/>
      <c r="CS508" s="32"/>
      <c r="CT508" s="32"/>
      <c r="CU508" s="32"/>
    </row>
    <row r="509" spans="1:99" s="33" customFormat="1" ht="12" x14ac:dyDescent="0.2">
      <c r="A509" s="26">
        <f t="shared" si="7"/>
        <v>506</v>
      </c>
      <c r="B509" s="34" t="s">
        <v>554</v>
      </c>
      <c r="C509" s="34" t="s">
        <v>354</v>
      </c>
      <c r="D509" s="34" t="s">
        <v>591</v>
      </c>
      <c r="E509" s="34" t="s">
        <v>360</v>
      </c>
      <c r="F509" s="35">
        <v>10000</v>
      </c>
      <c r="G509" s="35">
        <v>10000</v>
      </c>
      <c r="H509" s="36">
        <v>287</v>
      </c>
      <c r="I509" s="36">
        <v>0</v>
      </c>
      <c r="J509" s="36">
        <v>304</v>
      </c>
      <c r="K509" s="36">
        <v>0</v>
      </c>
      <c r="L509" s="36">
        <v>591</v>
      </c>
      <c r="M509" s="36">
        <v>9409</v>
      </c>
      <c r="N509" s="31" t="s">
        <v>594</v>
      </c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  <c r="AT509" s="32"/>
      <c r="AU509" s="32"/>
      <c r="AV509" s="32"/>
      <c r="AW509" s="32"/>
      <c r="AX509" s="32"/>
      <c r="AY509" s="32"/>
      <c r="AZ509" s="32"/>
      <c r="BA509" s="32"/>
      <c r="BB509" s="32"/>
      <c r="BC509" s="32"/>
      <c r="BD509" s="32"/>
      <c r="BE509" s="32"/>
      <c r="BF509" s="32"/>
      <c r="BG509" s="32"/>
      <c r="BH509" s="32"/>
      <c r="BI509" s="32"/>
      <c r="BJ509" s="32"/>
      <c r="BK509" s="32"/>
      <c r="BL509" s="32"/>
      <c r="BM509" s="32"/>
      <c r="BN509" s="32"/>
      <c r="BO509" s="32"/>
      <c r="BP509" s="32"/>
      <c r="BQ509" s="32"/>
      <c r="BR509" s="32"/>
      <c r="BS509" s="32"/>
      <c r="BT509" s="32"/>
      <c r="BU509" s="32"/>
      <c r="BV509" s="32"/>
      <c r="BW509" s="32"/>
      <c r="BX509" s="32"/>
      <c r="BY509" s="32"/>
      <c r="BZ509" s="32"/>
      <c r="CA509" s="32"/>
      <c r="CB509" s="32"/>
      <c r="CC509" s="32"/>
      <c r="CD509" s="32"/>
      <c r="CE509" s="32"/>
      <c r="CF509" s="32"/>
      <c r="CG509" s="32"/>
      <c r="CH509" s="32"/>
      <c r="CI509" s="32"/>
      <c r="CJ509" s="32"/>
      <c r="CK509" s="32"/>
      <c r="CL509" s="32"/>
      <c r="CM509" s="32"/>
      <c r="CN509" s="32"/>
      <c r="CO509" s="32"/>
      <c r="CP509" s="32"/>
      <c r="CQ509" s="32"/>
      <c r="CR509" s="32"/>
      <c r="CS509" s="32"/>
      <c r="CT509" s="32"/>
      <c r="CU509" s="32"/>
    </row>
    <row r="510" spans="1:99" s="33" customFormat="1" ht="12" x14ac:dyDescent="0.2">
      <c r="A510" s="26">
        <f t="shared" si="7"/>
        <v>507</v>
      </c>
      <c r="B510" s="34" t="s">
        <v>555</v>
      </c>
      <c r="C510" s="34" t="s">
        <v>354</v>
      </c>
      <c r="D510" s="34" t="s">
        <v>591</v>
      </c>
      <c r="E510" s="34" t="s">
        <v>360</v>
      </c>
      <c r="F510" s="35">
        <v>10000</v>
      </c>
      <c r="G510" s="35">
        <v>10000</v>
      </c>
      <c r="H510" s="36">
        <v>287</v>
      </c>
      <c r="I510" s="36">
        <v>0</v>
      </c>
      <c r="J510" s="36">
        <v>304</v>
      </c>
      <c r="K510" s="36">
        <v>0</v>
      </c>
      <c r="L510" s="36">
        <v>591</v>
      </c>
      <c r="M510" s="36">
        <v>9409</v>
      </c>
      <c r="N510" s="31" t="s">
        <v>594</v>
      </c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  <c r="AT510" s="32"/>
      <c r="AU510" s="32"/>
      <c r="AV510" s="32"/>
      <c r="AW510" s="32"/>
      <c r="AX510" s="32"/>
      <c r="AY510" s="32"/>
      <c r="AZ510" s="32"/>
      <c r="BA510" s="32"/>
      <c r="BB510" s="32"/>
      <c r="BC510" s="32"/>
      <c r="BD510" s="32"/>
      <c r="BE510" s="32"/>
      <c r="BF510" s="32"/>
      <c r="BG510" s="32"/>
      <c r="BH510" s="32"/>
      <c r="BI510" s="32"/>
      <c r="BJ510" s="32"/>
      <c r="BK510" s="32"/>
      <c r="BL510" s="32"/>
      <c r="BM510" s="32"/>
      <c r="BN510" s="32"/>
      <c r="BO510" s="32"/>
      <c r="BP510" s="32"/>
      <c r="BQ510" s="32"/>
      <c r="BR510" s="32"/>
      <c r="BS510" s="32"/>
      <c r="BT510" s="32"/>
      <c r="BU510" s="32"/>
      <c r="BV510" s="32"/>
      <c r="BW510" s="32"/>
      <c r="BX510" s="32"/>
      <c r="BY510" s="32"/>
      <c r="BZ510" s="32"/>
      <c r="CA510" s="32"/>
      <c r="CB510" s="32"/>
      <c r="CC510" s="32"/>
      <c r="CD510" s="32"/>
      <c r="CE510" s="32"/>
      <c r="CF510" s="32"/>
      <c r="CG510" s="32"/>
      <c r="CH510" s="32"/>
      <c r="CI510" s="32"/>
      <c r="CJ510" s="32"/>
      <c r="CK510" s="32"/>
      <c r="CL510" s="32"/>
      <c r="CM510" s="32"/>
      <c r="CN510" s="32"/>
      <c r="CO510" s="32"/>
      <c r="CP510" s="32"/>
      <c r="CQ510" s="32"/>
      <c r="CR510" s="32"/>
      <c r="CS510" s="32"/>
      <c r="CT510" s="32"/>
      <c r="CU510" s="32"/>
    </row>
    <row r="511" spans="1:99" s="33" customFormat="1" ht="12" x14ac:dyDescent="0.2">
      <c r="A511" s="26">
        <f t="shared" si="7"/>
        <v>508</v>
      </c>
      <c r="B511" s="34" t="s">
        <v>556</v>
      </c>
      <c r="C511" s="34" t="s">
        <v>354</v>
      </c>
      <c r="D511" s="34" t="s">
        <v>591</v>
      </c>
      <c r="E511" s="34" t="s">
        <v>360</v>
      </c>
      <c r="F511" s="35">
        <v>10000</v>
      </c>
      <c r="G511" s="35">
        <v>10000</v>
      </c>
      <c r="H511" s="36">
        <v>287</v>
      </c>
      <c r="I511" s="36">
        <v>0</v>
      </c>
      <c r="J511" s="36">
        <v>304</v>
      </c>
      <c r="K511" s="36">
        <v>0</v>
      </c>
      <c r="L511" s="36">
        <v>591</v>
      </c>
      <c r="M511" s="36">
        <v>9409</v>
      </c>
      <c r="N511" s="31" t="s">
        <v>594</v>
      </c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  <c r="AT511" s="32"/>
      <c r="AU511" s="32"/>
      <c r="AV511" s="32"/>
      <c r="AW511" s="32"/>
      <c r="AX511" s="32"/>
      <c r="AY511" s="32"/>
      <c r="AZ511" s="32"/>
      <c r="BA511" s="32"/>
      <c r="BB511" s="32"/>
      <c r="BC511" s="32"/>
      <c r="BD511" s="32"/>
      <c r="BE511" s="32"/>
      <c r="BF511" s="32"/>
      <c r="BG511" s="32"/>
      <c r="BH511" s="32"/>
      <c r="BI511" s="32"/>
      <c r="BJ511" s="32"/>
      <c r="BK511" s="32"/>
      <c r="BL511" s="32"/>
      <c r="BM511" s="32"/>
      <c r="BN511" s="32"/>
      <c r="BO511" s="32"/>
      <c r="BP511" s="32"/>
      <c r="BQ511" s="32"/>
      <c r="BR511" s="32"/>
      <c r="BS511" s="32"/>
      <c r="BT511" s="32"/>
      <c r="BU511" s="32"/>
      <c r="BV511" s="32"/>
      <c r="BW511" s="32"/>
      <c r="BX511" s="32"/>
      <c r="BY511" s="32"/>
      <c r="BZ511" s="32"/>
      <c r="CA511" s="32"/>
      <c r="CB511" s="32"/>
      <c r="CC511" s="32"/>
      <c r="CD511" s="32"/>
      <c r="CE511" s="32"/>
      <c r="CF511" s="32"/>
      <c r="CG511" s="32"/>
      <c r="CH511" s="32"/>
      <c r="CI511" s="32"/>
      <c r="CJ511" s="32"/>
      <c r="CK511" s="32"/>
      <c r="CL511" s="32"/>
      <c r="CM511" s="32"/>
      <c r="CN511" s="32"/>
      <c r="CO511" s="32"/>
      <c r="CP511" s="32"/>
      <c r="CQ511" s="32"/>
      <c r="CR511" s="32"/>
      <c r="CS511" s="32"/>
      <c r="CT511" s="32"/>
      <c r="CU511" s="32"/>
    </row>
    <row r="512" spans="1:99" s="33" customFormat="1" ht="12" x14ac:dyDescent="0.2">
      <c r="A512" s="26">
        <f t="shared" si="7"/>
        <v>509</v>
      </c>
      <c r="B512" s="34" t="s">
        <v>557</v>
      </c>
      <c r="C512" s="34" t="s">
        <v>354</v>
      </c>
      <c r="D512" s="34" t="s">
        <v>591</v>
      </c>
      <c r="E512" s="34" t="s">
        <v>360</v>
      </c>
      <c r="F512" s="35">
        <v>10000</v>
      </c>
      <c r="G512" s="35">
        <v>10000</v>
      </c>
      <c r="H512" s="36">
        <v>287</v>
      </c>
      <c r="I512" s="36">
        <v>0</v>
      </c>
      <c r="J512" s="36">
        <v>304</v>
      </c>
      <c r="K512" s="36">
        <v>0</v>
      </c>
      <c r="L512" s="36">
        <v>591</v>
      </c>
      <c r="M512" s="36">
        <v>9409</v>
      </c>
      <c r="N512" s="31" t="s">
        <v>594</v>
      </c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  <c r="AT512" s="32"/>
      <c r="AU512" s="32"/>
      <c r="AV512" s="32"/>
      <c r="AW512" s="32"/>
      <c r="AX512" s="32"/>
      <c r="AY512" s="32"/>
      <c r="AZ512" s="32"/>
      <c r="BA512" s="32"/>
      <c r="BB512" s="32"/>
      <c r="BC512" s="32"/>
      <c r="BD512" s="32"/>
      <c r="BE512" s="32"/>
      <c r="BF512" s="32"/>
      <c r="BG512" s="32"/>
      <c r="BH512" s="32"/>
      <c r="BI512" s="32"/>
      <c r="BJ512" s="32"/>
      <c r="BK512" s="32"/>
      <c r="BL512" s="32"/>
      <c r="BM512" s="32"/>
      <c r="BN512" s="32"/>
      <c r="BO512" s="32"/>
      <c r="BP512" s="32"/>
      <c r="BQ512" s="32"/>
      <c r="BR512" s="32"/>
      <c r="BS512" s="32"/>
      <c r="BT512" s="32"/>
      <c r="BU512" s="32"/>
      <c r="BV512" s="32"/>
      <c r="BW512" s="32"/>
      <c r="BX512" s="32"/>
      <c r="BY512" s="32"/>
      <c r="BZ512" s="32"/>
      <c r="CA512" s="32"/>
      <c r="CB512" s="32"/>
      <c r="CC512" s="32"/>
      <c r="CD512" s="32"/>
      <c r="CE512" s="32"/>
      <c r="CF512" s="32"/>
      <c r="CG512" s="32"/>
      <c r="CH512" s="32"/>
      <c r="CI512" s="32"/>
      <c r="CJ512" s="32"/>
      <c r="CK512" s="32"/>
      <c r="CL512" s="32"/>
      <c r="CM512" s="32"/>
      <c r="CN512" s="32"/>
      <c r="CO512" s="32"/>
      <c r="CP512" s="32"/>
      <c r="CQ512" s="32"/>
      <c r="CR512" s="32"/>
      <c r="CS512" s="32"/>
      <c r="CT512" s="32"/>
      <c r="CU512" s="32"/>
    </row>
    <row r="513" spans="1:99" s="33" customFormat="1" ht="12" x14ac:dyDescent="0.2">
      <c r="A513" s="26">
        <f t="shared" si="7"/>
        <v>510</v>
      </c>
      <c r="B513" s="34" t="s">
        <v>558</v>
      </c>
      <c r="C513" s="34" t="s">
        <v>354</v>
      </c>
      <c r="D513" s="34" t="s">
        <v>591</v>
      </c>
      <c r="E513" s="34" t="s">
        <v>360</v>
      </c>
      <c r="F513" s="35">
        <v>10000</v>
      </c>
      <c r="G513" s="35">
        <v>10000</v>
      </c>
      <c r="H513" s="36">
        <v>287</v>
      </c>
      <c r="I513" s="36">
        <v>0</v>
      </c>
      <c r="J513" s="36">
        <v>304</v>
      </c>
      <c r="K513" s="36">
        <v>0</v>
      </c>
      <c r="L513" s="36">
        <v>591</v>
      </c>
      <c r="M513" s="36">
        <v>9409</v>
      </c>
      <c r="N513" s="31" t="s">
        <v>594</v>
      </c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  <c r="AT513" s="32"/>
      <c r="AU513" s="32"/>
      <c r="AV513" s="32"/>
      <c r="AW513" s="32"/>
      <c r="AX513" s="32"/>
      <c r="AY513" s="32"/>
      <c r="AZ513" s="32"/>
      <c r="BA513" s="32"/>
      <c r="BB513" s="32"/>
      <c r="BC513" s="32"/>
      <c r="BD513" s="32"/>
      <c r="BE513" s="32"/>
      <c r="BF513" s="32"/>
      <c r="BG513" s="32"/>
      <c r="BH513" s="32"/>
      <c r="BI513" s="32"/>
      <c r="BJ513" s="32"/>
      <c r="BK513" s="32"/>
      <c r="BL513" s="32"/>
      <c r="BM513" s="32"/>
      <c r="BN513" s="32"/>
      <c r="BO513" s="32"/>
      <c r="BP513" s="32"/>
      <c r="BQ513" s="32"/>
      <c r="BR513" s="32"/>
      <c r="BS513" s="32"/>
      <c r="BT513" s="32"/>
      <c r="BU513" s="32"/>
      <c r="BV513" s="32"/>
      <c r="BW513" s="32"/>
      <c r="BX513" s="32"/>
      <c r="BY513" s="32"/>
      <c r="BZ513" s="32"/>
      <c r="CA513" s="32"/>
      <c r="CB513" s="32"/>
      <c r="CC513" s="32"/>
      <c r="CD513" s="32"/>
      <c r="CE513" s="32"/>
      <c r="CF513" s="32"/>
      <c r="CG513" s="32"/>
      <c r="CH513" s="32"/>
      <c r="CI513" s="32"/>
      <c r="CJ513" s="32"/>
      <c r="CK513" s="32"/>
      <c r="CL513" s="32"/>
      <c r="CM513" s="32"/>
      <c r="CN513" s="32"/>
      <c r="CO513" s="32"/>
      <c r="CP513" s="32"/>
      <c r="CQ513" s="32"/>
      <c r="CR513" s="32"/>
      <c r="CS513" s="32"/>
      <c r="CT513" s="32"/>
      <c r="CU513" s="32"/>
    </row>
    <row r="514" spans="1:99" s="33" customFormat="1" ht="12" x14ac:dyDescent="0.2">
      <c r="A514" s="26">
        <f t="shared" si="7"/>
        <v>511</v>
      </c>
      <c r="B514" s="34" t="s">
        <v>559</v>
      </c>
      <c r="C514" s="34" t="s">
        <v>354</v>
      </c>
      <c r="D514" s="34" t="s">
        <v>591</v>
      </c>
      <c r="E514" s="34" t="s">
        <v>356</v>
      </c>
      <c r="F514" s="35">
        <v>11000</v>
      </c>
      <c r="G514" s="35">
        <v>11000</v>
      </c>
      <c r="H514" s="36">
        <v>315.7</v>
      </c>
      <c r="I514" s="36">
        <v>0</v>
      </c>
      <c r="J514" s="36">
        <v>334.4</v>
      </c>
      <c r="K514" s="36">
        <v>0</v>
      </c>
      <c r="L514" s="36">
        <v>650.1</v>
      </c>
      <c r="M514" s="36">
        <v>10349.9</v>
      </c>
      <c r="N514" s="31" t="s">
        <v>594</v>
      </c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  <c r="AT514" s="32"/>
      <c r="AU514" s="32"/>
      <c r="AV514" s="32"/>
      <c r="AW514" s="32"/>
      <c r="AX514" s="32"/>
      <c r="AY514" s="32"/>
      <c r="AZ514" s="32"/>
      <c r="BA514" s="32"/>
      <c r="BB514" s="32"/>
      <c r="BC514" s="32"/>
      <c r="BD514" s="32"/>
      <c r="BE514" s="32"/>
      <c r="BF514" s="32"/>
      <c r="BG514" s="32"/>
      <c r="BH514" s="32"/>
      <c r="BI514" s="32"/>
      <c r="BJ514" s="32"/>
      <c r="BK514" s="32"/>
      <c r="BL514" s="32"/>
      <c r="BM514" s="32"/>
      <c r="BN514" s="32"/>
      <c r="BO514" s="32"/>
      <c r="BP514" s="32"/>
      <c r="BQ514" s="32"/>
      <c r="BR514" s="32"/>
      <c r="BS514" s="32"/>
      <c r="BT514" s="32"/>
      <c r="BU514" s="32"/>
      <c r="BV514" s="32"/>
      <c r="BW514" s="32"/>
      <c r="BX514" s="32"/>
      <c r="BY514" s="32"/>
      <c r="BZ514" s="32"/>
      <c r="CA514" s="32"/>
      <c r="CB514" s="32"/>
      <c r="CC514" s="32"/>
      <c r="CD514" s="32"/>
      <c r="CE514" s="32"/>
      <c r="CF514" s="32"/>
      <c r="CG514" s="32"/>
      <c r="CH514" s="32"/>
      <c r="CI514" s="32"/>
      <c r="CJ514" s="32"/>
      <c r="CK514" s="32"/>
      <c r="CL514" s="32"/>
      <c r="CM514" s="32"/>
      <c r="CN514" s="32"/>
      <c r="CO514" s="32"/>
      <c r="CP514" s="32"/>
      <c r="CQ514" s="32"/>
      <c r="CR514" s="32"/>
      <c r="CS514" s="32"/>
      <c r="CT514" s="32"/>
      <c r="CU514" s="32"/>
    </row>
    <row r="515" spans="1:99" s="33" customFormat="1" ht="12" x14ac:dyDescent="0.2">
      <c r="A515" s="26">
        <f t="shared" si="7"/>
        <v>512</v>
      </c>
      <c r="B515" s="34" t="s">
        <v>560</v>
      </c>
      <c r="C515" s="34" t="s">
        <v>354</v>
      </c>
      <c r="D515" s="34" t="s">
        <v>591</v>
      </c>
      <c r="E515" s="34" t="s">
        <v>360</v>
      </c>
      <c r="F515" s="35">
        <v>10000</v>
      </c>
      <c r="G515" s="35">
        <v>10000</v>
      </c>
      <c r="H515" s="36">
        <v>287</v>
      </c>
      <c r="I515" s="36">
        <v>0</v>
      </c>
      <c r="J515" s="36">
        <v>304</v>
      </c>
      <c r="K515" s="36">
        <v>0</v>
      </c>
      <c r="L515" s="36">
        <v>591</v>
      </c>
      <c r="M515" s="36">
        <v>9409</v>
      </c>
      <c r="N515" s="31" t="s">
        <v>594</v>
      </c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  <c r="AT515" s="32"/>
      <c r="AU515" s="32"/>
      <c r="AV515" s="32"/>
      <c r="AW515" s="32"/>
      <c r="AX515" s="32"/>
      <c r="AY515" s="32"/>
      <c r="AZ515" s="32"/>
      <c r="BA515" s="32"/>
      <c r="BB515" s="32"/>
      <c r="BC515" s="32"/>
      <c r="BD515" s="32"/>
      <c r="BE515" s="32"/>
      <c r="BF515" s="32"/>
      <c r="BG515" s="32"/>
      <c r="BH515" s="32"/>
      <c r="BI515" s="32"/>
      <c r="BJ515" s="32"/>
      <c r="BK515" s="32"/>
      <c r="BL515" s="32"/>
      <c r="BM515" s="32"/>
      <c r="BN515" s="32"/>
      <c r="BO515" s="32"/>
      <c r="BP515" s="32"/>
      <c r="BQ515" s="32"/>
      <c r="BR515" s="32"/>
      <c r="BS515" s="32"/>
      <c r="BT515" s="32"/>
      <c r="BU515" s="32"/>
      <c r="BV515" s="32"/>
      <c r="BW515" s="32"/>
      <c r="BX515" s="32"/>
      <c r="BY515" s="32"/>
      <c r="BZ515" s="32"/>
      <c r="CA515" s="32"/>
      <c r="CB515" s="32"/>
      <c r="CC515" s="32"/>
      <c r="CD515" s="32"/>
      <c r="CE515" s="32"/>
      <c r="CF515" s="32"/>
      <c r="CG515" s="32"/>
      <c r="CH515" s="32"/>
      <c r="CI515" s="32"/>
      <c r="CJ515" s="32"/>
      <c r="CK515" s="32"/>
      <c r="CL515" s="32"/>
      <c r="CM515" s="32"/>
      <c r="CN515" s="32"/>
      <c r="CO515" s="32"/>
      <c r="CP515" s="32"/>
      <c r="CQ515" s="32"/>
      <c r="CR515" s="32"/>
      <c r="CS515" s="32"/>
      <c r="CT515" s="32"/>
      <c r="CU515" s="32"/>
    </row>
    <row r="516" spans="1:99" s="33" customFormat="1" ht="12" x14ac:dyDescent="0.2">
      <c r="A516" s="26">
        <f t="shared" si="7"/>
        <v>513</v>
      </c>
      <c r="B516" s="34" t="s">
        <v>561</v>
      </c>
      <c r="C516" s="34" t="s">
        <v>354</v>
      </c>
      <c r="D516" s="34" t="s">
        <v>591</v>
      </c>
      <c r="E516" s="34" t="s">
        <v>360</v>
      </c>
      <c r="F516" s="35">
        <v>10000</v>
      </c>
      <c r="G516" s="35">
        <v>10000</v>
      </c>
      <c r="H516" s="36">
        <v>287</v>
      </c>
      <c r="I516" s="36">
        <v>0</v>
      </c>
      <c r="J516" s="36">
        <v>304</v>
      </c>
      <c r="K516" s="36">
        <v>0</v>
      </c>
      <c r="L516" s="36">
        <v>591</v>
      </c>
      <c r="M516" s="36">
        <v>9409</v>
      </c>
      <c r="N516" s="31" t="s">
        <v>594</v>
      </c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  <c r="AT516" s="32"/>
      <c r="AU516" s="32"/>
      <c r="AV516" s="32"/>
      <c r="AW516" s="32"/>
      <c r="AX516" s="32"/>
      <c r="AY516" s="32"/>
      <c r="AZ516" s="32"/>
      <c r="BA516" s="32"/>
      <c r="BB516" s="32"/>
      <c r="BC516" s="32"/>
      <c r="BD516" s="32"/>
      <c r="BE516" s="32"/>
      <c r="BF516" s="32"/>
      <c r="BG516" s="32"/>
      <c r="BH516" s="32"/>
      <c r="BI516" s="32"/>
      <c r="BJ516" s="32"/>
      <c r="BK516" s="32"/>
      <c r="BL516" s="32"/>
      <c r="BM516" s="32"/>
      <c r="BN516" s="32"/>
      <c r="BO516" s="32"/>
      <c r="BP516" s="32"/>
      <c r="BQ516" s="32"/>
      <c r="BR516" s="32"/>
      <c r="BS516" s="32"/>
      <c r="BT516" s="32"/>
      <c r="BU516" s="32"/>
      <c r="BV516" s="32"/>
      <c r="BW516" s="32"/>
      <c r="BX516" s="32"/>
      <c r="BY516" s="32"/>
      <c r="BZ516" s="32"/>
      <c r="CA516" s="32"/>
      <c r="CB516" s="32"/>
      <c r="CC516" s="32"/>
      <c r="CD516" s="32"/>
      <c r="CE516" s="32"/>
      <c r="CF516" s="32"/>
      <c r="CG516" s="32"/>
      <c r="CH516" s="32"/>
      <c r="CI516" s="32"/>
      <c r="CJ516" s="32"/>
      <c r="CK516" s="32"/>
      <c r="CL516" s="32"/>
      <c r="CM516" s="32"/>
      <c r="CN516" s="32"/>
      <c r="CO516" s="32"/>
      <c r="CP516" s="32"/>
      <c r="CQ516" s="32"/>
      <c r="CR516" s="32"/>
      <c r="CS516" s="32"/>
      <c r="CT516" s="32"/>
      <c r="CU516" s="32"/>
    </row>
    <row r="517" spans="1:99" s="33" customFormat="1" ht="12" x14ac:dyDescent="0.2">
      <c r="A517" s="26">
        <f t="shared" si="7"/>
        <v>514</v>
      </c>
      <c r="B517" s="34" t="s">
        <v>562</v>
      </c>
      <c r="C517" s="34" t="s">
        <v>354</v>
      </c>
      <c r="D517" s="34" t="s">
        <v>591</v>
      </c>
      <c r="E517" s="34" t="s">
        <v>363</v>
      </c>
      <c r="F517" s="35">
        <v>13200</v>
      </c>
      <c r="G517" s="35">
        <v>13200</v>
      </c>
      <c r="H517" s="36">
        <v>378.84</v>
      </c>
      <c r="I517" s="36">
        <v>0</v>
      </c>
      <c r="J517" s="36">
        <v>401.28</v>
      </c>
      <c r="K517" s="36">
        <v>0</v>
      </c>
      <c r="L517" s="36">
        <v>780.12</v>
      </c>
      <c r="M517" s="36">
        <v>12419.88</v>
      </c>
      <c r="N517" s="31" t="s">
        <v>594</v>
      </c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  <c r="AT517" s="32"/>
      <c r="AU517" s="32"/>
      <c r="AV517" s="32"/>
      <c r="AW517" s="32"/>
      <c r="AX517" s="32"/>
      <c r="AY517" s="32"/>
      <c r="AZ517" s="32"/>
      <c r="BA517" s="32"/>
      <c r="BB517" s="32"/>
      <c r="BC517" s="32"/>
      <c r="BD517" s="32"/>
      <c r="BE517" s="32"/>
      <c r="BF517" s="32"/>
      <c r="BG517" s="32"/>
      <c r="BH517" s="32"/>
      <c r="BI517" s="32"/>
      <c r="BJ517" s="32"/>
      <c r="BK517" s="32"/>
      <c r="BL517" s="32"/>
      <c r="BM517" s="32"/>
      <c r="BN517" s="32"/>
      <c r="BO517" s="32"/>
      <c r="BP517" s="32"/>
      <c r="BQ517" s="32"/>
      <c r="BR517" s="32"/>
      <c r="BS517" s="32"/>
      <c r="BT517" s="32"/>
      <c r="BU517" s="32"/>
      <c r="BV517" s="32"/>
      <c r="BW517" s="32"/>
      <c r="BX517" s="32"/>
      <c r="BY517" s="32"/>
      <c r="BZ517" s="32"/>
      <c r="CA517" s="32"/>
      <c r="CB517" s="32"/>
      <c r="CC517" s="32"/>
      <c r="CD517" s="32"/>
      <c r="CE517" s="32"/>
      <c r="CF517" s="32"/>
      <c r="CG517" s="32"/>
      <c r="CH517" s="32"/>
      <c r="CI517" s="32"/>
      <c r="CJ517" s="32"/>
      <c r="CK517" s="32"/>
      <c r="CL517" s="32"/>
      <c r="CM517" s="32"/>
      <c r="CN517" s="32"/>
      <c r="CO517" s="32"/>
      <c r="CP517" s="32"/>
      <c r="CQ517" s="32"/>
      <c r="CR517" s="32"/>
      <c r="CS517" s="32"/>
      <c r="CT517" s="32"/>
      <c r="CU517" s="32"/>
    </row>
    <row r="518" spans="1:99" s="33" customFormat="1" ht="12" x14ac:dyDescent="0.2">
      <c r="A518" s="26">
        <f t="shared" si="7"/>
        <v>515</v>
      </c>
      <c r="B518" s="34" t="s">
        <v>563</v>
      </c>
      <c r="C518" s="34" t="s">
        <v>354</v>
      </c>
      <c r="D518" s="34" t="s">
        <v>591</v>
      </c>
      <c r="E518" s="34" t="s">
        <v>356</v>
      </c>
      <c r="F518" s="35">
        <v>10000</v>
      </c>
      <c r="G518" s="35">
        <v>10000</v>
      </c>
      <c r="H518" s="36">
        <v>287</v>
      </c>
      <c r="I518" s="36">
        <v>0</v>
      </c>
      <c r="J518" s="36">
        <v>304</v>
      </c>
      <c r="K518" s="36">
        <v>0</v>
      </c>
      <c r="L518" s="36">
        <v>591</v>
      </c>
      <c r="M518" s="36">
        <v>9409</v>
      </c>
      <c r="N518" s="31" t="s">
        <v>594</v>
      </c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  <c r="AT518" s="32"/>
      <c r="AU518" s="32"/>
      <c r="AV518" s="32"/>
      <c r="AW518" s="32"/>
      <c r="AX518" s="32"/>
      <c r="AY518" s="32"/>
      <c r="AZ518" s="32"/>
      <c r="BA518" s="32"/>
      <c r="BB518" s="32"/>
      <c r="BC518" s="32"/>
      <c r="BD518" s="32"/>
      <c r="BE518" s="32"/>
      <c r="BF518" s="32"/>
      <c r="BG518" s="32"/>
      <c r="BH518" s="32"/>
      <c r="BI518" s="32"/>
      <c r="BJ518" s="32"/>
      <c r="BK518" s="32"/>
      <c r="BL518" s="32"/>
      <c r="BM518" s="32"/>
      <c r="BN518" s="32"/>
      <c r="BO518" s="32"/>
      <c r="BP518" s="32"/>
      <c r="BQ518" s="32"/>
      <c r="BR518" s="32"/>
      <c r="BS518" s="32"/>
      <c r="BT518" s="32"/>
      <c r="BU518" s="32"/>
      <c r="BV518" s="32"/>
      <c r="BW518" s="32"/>
      <c r="BX518" s="32"/>
      <c r="BY518" s="32"/>
      <c r="BZ518" s="32"/>
      <c r="CA518" s="32"/>
      <c r="CB518" s="32"/>
      <c r="CC518" s="32"/>
      <c r="CD518" s="32"/>
      <c r="CE518" s="32"/>
      <c r="CF518" s="32"/>
      <c r="CG518" s="32"/>
      <c r="CH518" s="32"/>
      <c r="CI518" s="32"/>
      <c r="CJ518" s="32"/>
      <c r="CK518" s="32"/>
      <c r="CL518" s="32"/>
      <c r="CM518" s="32"/>
      <c r="CN518" s="32"/>
      <c r="CO518" s="32"/>
      <c r="CP518" s="32"/>
      <c r="CQ518" s="32"/>
      <c r="CR518" s="32"/>
      <c r="CS518" s="32"/>
      <c r="CT518" s="32"/>
      <c r="CU518" s="32"/>
    </row>
    <row r="519" spans="1:99" s="33" customFormat="1" ht="12" x14ac:dyDescent="0.2">
      <c r="A519" s="26">
        <f t="shared" si="7"/>
        <v>516</v>
      </c>
      <c r="B519" s="34" t="s">
        <v>564</v>
      </c>
      <c r="C519" s="34" t="s">
        <v>354</v>
      </c>
      <c r="D519" s="34" t="s">
        <v>591</v>
      </c>
      <c r="E519" s="34" t="s">
        <v>360</v>
      </c>
      <c r="F519" s="35">
        <v>10000</v>
      </c>
      <c r="G519" s="35">
        <v>10000</v>
      </c>
      <c r="H519" s="36">
        <v>287</v>
      </c>
      <c r="I519" s="36">
        <v>0</v>
      </c>
      <c r="J519" s="36">
        <v>304</v>
      </c>
      <c r="K519" s="36">
        <v>0</v>
      </c>
      <c r="L519" s="36">
        <v>591</v>
      </c>
      <c r="M519" s="36">
        <v>9409</v>
      </c>
      <c r="N519" s="31" t="s">
        <v>594</v>
      </c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  <c r="AT519" s="32"/>
      <c r="AU519" s="32"/>
      <c r="AV519" s="32"/>
      <c r="AW519" s="32"/>
      <c r="AX519" s="32"/>
      <c r="AY519" s="32"/>
      <c r="AZ519" s="32"/>
      <c r="BA519" s="32"/>
      <c r="BB519" s="32"/>
      <c r="BC519" s="32"/>
      <c r="BD519" s="32"/>
      <c r="BE519" s="32"/>
      <c r="BF519" s="32"/>
      <c r="BG519" s="32"/>
      <c r="BH519" s="32"/>
      <c r="BI519" s="32"/>
      <c r="BJ519" s="32"/>
      <c r="BK519" s="32"/>
      <c r="BL519" s="32"/>
      <c r="BM519" s="32"/>
      <c r="BN519" s="32"/>
      <c r="BO519" s="32"/>
      <c r="BP519" s="32"/>
      <c r="BQ519" s="32"/>
      <c r="BR519" s="32"/>
      <c r="BS519" s="32"/>
      <c r="BT519" s="32"/>
      <c r="BU519" s="32"/>
      <c r="BV519" s="32"/>
      <c r="BW519" s="32"/>
      <c r="BX519" s="32"/>
      <c r="BY519" s="32"/>
      <c r="BZ519" s="32"/>
      <c r="CA519" s="32"/>
      <c r="CB519" s="32"/>
      <c r="CC519" s="32"/>
      <c r="CD519" s="32"/>
      <c r="CE519" s="32"/>
      <c r="CF519" s="32"/>
      <c r="CG519" s="32"/>
      <c r="CH519" s="32"/>
      <c r="CI519" s="32"/>
      <c r="CJ519" s="32"/>
      <c r="CK519" s="32"/>
      <c r="CL519" s="32"/>
      <c r="CM519" s="32"/>
      <c r="CN519" s="32"/>
      <c r="CO519" s="32"/>
      <c r="CP519" s="32"/>
      <c r="CQ519" s="32"/>
      <c r="CR519" s="32"/>
      <c r="CS519" s="32"/>
      <c r="CT519" s="32"/>
      <c r="CU519" s="32"/>
    </row>
    <row r="520" spans="1:99" s="33" customFormat="1" ht="12" x14ac:dyDescent="0.2">
      <c r="A520" s="26">
        <f t="shared" si="7"/>
        <v>517</v>
      </c>
      <c r="B520" s="34" t="s">
        <v>565</v>
      </c>
      <c r="C520" s="34" t="s">
        <v>354</v>
      </c>
      <c r="D520" s="34" t="s">
        <v>591</v>
      </c>
      <c r="E520" s="34" t="s">
        <v>356</v>
      </c>
      <c r="F520" s="35">
        <v>11000</v>
      </c>
      <c r="G520" s="35">
        <v>11000</v>
      </c>
      <c r="H520" s="36">
        <v>315.7</v>
      </c>
      <c r="I520" s="36">
        <v>0</v>
      </c>
      <c r="J520" s="36">
        <v>334.4</v>
      </c>
      <c r="K520" s="36">
        <v>0</v>
      </c>
      <c r="L520" s="36">
        <v>650.1</v>
      </c>
      <c r="M520" s="36">
        <v>10349.9</v>
      </c>
      <c r="N520" s="31" t="s">
        <v>594</v>
      </c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  <c r="AT520" s="32"/>
      <c r="AU520" s="32"/>
      <c r="AV520" s="32"/>
      <c r="AW520" s="32"/>
      <c r="AX520" s="32"/>
      <c r="AY520" s="32"/>
      <c r="AZ520" s="32"/>
      <c r="BA520" s="32"/>
      <c r="BB520" s="32"/>
      <c r="BC520" s="32"/>
      <c r="BD520" s="32"/>
      <c r="BE520" s="32"/>
      <c r="BF520" s="32"/>
      <c r="BG520" s="32"/>
      <c r="BH520" s="32"/>
      <c r="BI520" s="32"/>
      <c r="BJ520" s="32"/>
      <c r="BK520" s="32"/>
      <c r="BL520" s="32"/>
      <c r="BM520" s="32"/>
      <c r="BN520" s="32"/>
      <c r="BO520" s="32"/>
      <c r="BP520" s="32"/>
      <c r="BQ520" s="32"/>
      <c r="BR520" s="32"/>
      <c r="BS520" s="32"/>
      <c r="BT520" s="32"/>
      <c r="BU520" s="32"/>
      <c r="BV520" s="32"/>
      <c r="BW520" s="32"/>
      <c r="BX520" s="32"/>
      <c r="BY520" s="32"/>
      <c r="BZ520" s="32"/>
      <c r="CA520" s="32"/>
      <c r="CB520" s="32"/>
      <c r="CC520" s="32"/>
      <c r="CD520" s="32"/>
      <c r="CE520" s="32"/>
      <c r="CF520" s="32"/>
      <c r="CG520" s="32"/>
      <c r="CH520" s="32"/>
      <c r="CI520" s="32"/>
      <c r="CJ520" s="32"/>
      <c r="CK520" s="32"/>
      <c r="CL520" s="32"/>
      <c r="CM520" s="32"/>
      <c r="CN520" s="32"/>
      <c r="CO520" s="32"/>
      <c r="CP520" s="32"/>
      <c r="CQ520" s="32"/>
      <c r="CR520" s="32"/>
      <c r="CS520" s="32"/>
      <c r="CT520" s="32"/>
      <c r="CU520" s="32"/>
    </row>
    <row r="521" spans="1:99" s="33" customFormat="1" ht="12" x14ac:dyDescent="0.2">
      <c r="A521" s="26">
        <f t="shared" si="7"/>
        <v>518</v>
      </c>
      <c r="B521" s="34" t="s">
        <v>566</v>
      </c>
      <c r="C521" s="34" t="s">
        <v>354</v>
      </c>
      <c r="D521" s="34" t="s">
        <v>591</v>
      </c>
      <c r="E521" s="34" t="s">
        <v>363</v>
      </c>
      <c r="F521" s="35">
        <v>11367.4</v>
      </c>
      <c r="G521" s="35">
        <v>11367.4</v>
      </c>
      <c r="H521" s="36">
        <v>326.24</v>
      </c>
      <c r="I521" s="36">
        <v>0</v>
      </c>
      <c r="J521" s="36">
        <v>345.57</v>
      </c>
      <c r="K521" s="36">
        <v>0</v>
      </c>
      <c r="L521" s="36">
        <v>671.81</v>
      </c>
      <c r="M521" s="36">
        <v>10695.59</v>
      </c>
      <c r="N521" s="31" t="s">
        <v>594</v>
      </c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  <c r="AT521" s="32"/>
      <c r="AU521" s="32"/>
      <c r="AV521" s="32"/>
      <c r="AW521" s="32"/>
      <c r="AX521" s="32"/>
      <c r="AY521" s="32"/>
      <c r="AZ521" s="32"/>
      <c r="BA521" s="32"/>
      <c r="BB521" s="32"/>
      <c r="BC521" s="32"/>
      <c r="BD521" s="32"/>
      <c r="BE521" s="32"/>
      <c r="BF521" s="32"/>
      <c r="BG521" s="32"/>
      <c r="BH521" s="32"/>
      <c r="BI521" s="32"/>
      <c r="BJ521" s="32"/>
      <c r="BK521" s="32"/>
      <c r="BL521" s="32"/>
      <c r="BM521" s="32"/>
      <c r="BN521" s="32"/>
      <c r="BO521" s="32"/>
      <c r="BP521" s="32"/>
      <c r="BQ521" s="32"/>
      <c r="BR521" s="32"/>
      <c r="BS521" s="32"/>
      <c r="BT521" s="32"/>
      <c r="BU521" s="32"/>
      <c r="BV521" s="32"/>
      <c r="BW521" s="32"/>
      <c r="BX521" s="32"/>
      <c r="BY521" s="32"/>
      <c r="BZ521" s="32"/>
      <c r="CA521" s="32"/>
      <c r="CB521" s="32"/>
      <c r="CC521" s="32"/>
      <c r="CD521" s="32"/>
      <c r="CE521" s="32"/>
      <c r="CF521" s="32"/>
      <c r="CG521" s="32"/>
      <c r="CH521" s="32"/>
      <c r="CI521" s="32"/>
      <c r="CJ521" s="32"/>
      <c r="CK521" s="32"/>
      <c r="CL521" s="32"/>
      <c r="CM521" s="32"/>
      <c r="CN521" s="32"/>
      <c r="CO521" s="32"/>
      <c r="CP521" s="32"/>
      <c r="CQ521" s="32"/>
      <c r="CR521" s="32"/>
      <c r="CS521" s="32"/>
      <c r="CT521" s="32"/>
      <c r="CU521" s="32"/>
    </row>
    <row r="522" spans="1:99" s="33" customFormat="1" ht="12" x14ac:dyDescent="0.2">
      <c r="A522" s="26">
        <f t="shared" si="7"/>
        <v>519</v>
      </c>
      <c r="B522" s="34" t="s">
        <v>567</v>
      </c>
      <c r="C522" s="34" t="s">
        <v>354</v>
      </c>
      <c r="D522" s="34" t="s">
        <v>591</v>
      </c>
      <c r="E522" s="34" t="s">
        <v>374</v>
      </c>
      <c r="F522" s="35">
        <v>20000</v>
      </c>
      <c r="G522" s="35">
        <v>20000</v>
      </c>
      <c r="H522" s="36">
        <v>574</v>
      </c>
      <c r="I522" s="36">
        <v>0</v>
      </c>
      <c r="J522" s="36">
        <v>608</v>
      </c>
      <c r="K522" s="36">
        <v>0</v>
      </c>
      <c r="L522" s="36">
        <v>1182</v>
      </c>
      <c r="M522" s="36">
        <v>18818</v>
      </c>
      <c r="N522" s="31" t="s">
        <v>594</v>
      </c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  <c r="AT522" s="32"/>
      <c r="AU522" s="32"/>
      <c r="AV522" s="32"/>
      <c r="AW522" s="32"/>
      <c r="AX522" s="32"/>
      <c r="AY522" s="32"/>
      <c r="AZ522" s="32"/>
      <c r="BA522" s="32"/>
      <c r="BB522" s="32"/>
      <c r="BC522" s="32"/>
      <c r="BD522" s="32"/>
      <c r="BE522" s="32"/>
      <c r="BF522" s="32"/>
      <c r="BG522" s="32"/>
      <c r="BH522" s="32"/>
      <c r="BI522" s="32"/>
      <c r="BJ522" s="32"/>
      <c r="BK522" s="32"/>
      <c r="BL522" s="32"/>
      <c r="BM522" s="32"/>
      <c r="BN522" s="32"/>
      <c r="BO522" s="32"/>
      <c r="BP522" s="32"/>
      <c r="BQ522" s="32"/>
      <c r="BR522" s="32"/>
      <c r="BS522" s="32"/>
      <c r="BT522" s="32"/>
      <c r="BU522" s="32"/>
      <c r="BV522" s="32"/>
      <c r="BW522" s="32"/>
      <c r="BX522" s="32"/>
      <c r="BY522" s="32"/>
      <c r="BZ522" s="32"/>
      <c r="CA522" s="32"/>
      <c r="CB522" s="32"/>
      <c r="CC522" s="32"/>
      <c r="CD522" s="32"/>
      <c r="CE522" s="32"/>
      <c r="CF522" s="32"/>
      <c r="CG522" s="32"/>
      <c r="CH522" s="32"/>
      <c r="CI522" s="32"/>
      <c r="CJ522" s="32"/>
      <c r="CK522" s="32"/>
      <c r="CL522" s="32"/>
      <c r="CM522" s="32"/>
      <c r="CN522" s="32"/>
      <c r="CO522" s="32"/>
      <c r="CP522" s="32"/>
      <c r="CQ522" s="32"/>
      <c r="CR522" s="32"/>
      <c r="CS522" s="32"/>
      <c r="CT522" s="32"/>
      <c r="CU522" s="32"/>
    </row>
    <row r="523" spans="1:99" s="33" customFormat="1" ht="12" x14ac:dyDescent="0.2">
      <c r="A523" s="26">
        <f t="shared" si="7"/>
        <v>520</v>
      </c>
      <c r="B523" s="34" t="s">
        <v>604</v>
      </c>
      <c r="C523" s="34" t="s">
        <v>49</v>
      </c>
      <c r="D523" s="34" t="s">
        <v>591</v>
      </c>
      <c r="E523" s="34" t="s">
        <v>360</v>
      </c>
      <c r="F523" s="35">
        <v>10000</v>
      </c>
      <c r="G523" s="35">
        <v>10000</v>
      </c>
      <c r="H523" s="36">
        <v>287</v>
      </c>
      <c r="I523" s="36">
        <v>0</v>
      </c>
      <c r="J523" s="36">
        <f>+F523*3.04%</f>
        <v>304</v>
      </c>
      <c r="K523" s="36">
        <v>0</v>
      </c>
      <c r="L523" s="36">
        <f>+K523+J523+H523</f>
        <v>591</v>
      </c>
      <c r="M523" s="36">
        <f>+F523-L523</f>
        <v>9409</v>
      </c>
      <c r="N523" s="31" t="s">
        <v>594</v>
      </c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  <c r="AT523" s="32"/>
      <c r="AU523" s="32"/>
      <c r="AV523" s="32"/>
      <c r="AW523" s="32"/>
      <c r="AX523" s="32"/>
      <c r="AY523" s="32"/>
      <c r="AZ523" s="32"/>
      <c r="BA523" s="32"/>
      <c r="BB523" s="32"/>
      <c r="BC523" s="32"/>
      <c r="BD523" s="32"/>
      <c r="BE523" s="32"/>
      <c r="BF523" s="32"/>
      <c r="BG523" s="32"/>
      <c r="BH523" s="32"/>
      <c r="BI523" s="32"/>
      <c r="BJ523" s="32"/>
      <c r="BK523" s="32"/>
      <c r="BL523" s="32"/>
      <c r="BM523" s="32"/>
      <c r="BN523" s="32"/>
      <c r="BO523" s="32"/>
      <c r="BP523" s="32"/>
      <c r="BQ523" s="32"/>
      <c r="BR523" s="32"/>
      <c r="BS523" s="32"/>
      <c r="BT523" s="32"/>
      <c r="BU523" s="32"/>
      <c r="BV523" s="32"/>
      <c r="BW523" s="32"/>
      <c r="BX523" s="32"/>
      <c r="BY523" s="32"/>
      <c r="BZ523" s="32"/>
      <c r="CA523" s="32"/>
      <c r="CB523" s="32"/>
      <c r="CC523" s="32"/>
      <c r="CD523" s="32"/>
      <c r="CE523" s="32"/>
      <c r="CF523" s="32"/>
      <c r="CG523" s="32"/>
      <c r="CH523" s="32"/>
      <c r="CI523" s="32"/>
      <c r="CJ523" s="32"/>
      <c r="CK523" s="32"/>
      <c r="CL523" s="32"/>
      <c r="CM523" s="32"/>
      <c r="CN523" s="32"/>
      <c r="CO523" s="32"/>
      <c r="CP523" s="32"/>
      <c r="CQ523" s="32"/>
      <c r="CR523" s="32"/>
      <c r="CS523" s="32"/>
      <c r="CT523" s="32"/>
      <c r="CU523" s="32"/>
    </row>
    <row r="524" spans="1:99" s="33" customFormat="1" ht="12" x14ac:dyDescent="0.2">
      <c r="A524" s="26">
        <f t="shared" si="7"/>
        <v>521</v>
      </c>
      <c r="B524" s="34" t="s">
        <v>618</v>
      </c>
      <c r="C524" s="34" t="s">
        <v>354</v>
      </c>
      <c r="D524" s="34" t="s">
        <v>588</v>
      </c>
      <c r="E524" s="34" t="s">
        <v>360</v>
      </c>
      <c r="F524" s="35">
        <v>10000</v>
      </c>
      <c r="G524" s="35">
        <v>10000</v>
      </c>
      <c r="H524" s="36">
        <v>287</v>
      </c>
      <c r="I524" s="36"/>
      <c r="J524" s="36">
        <v>304</v>
      </c>
      <c r="K524" s="36">
        <v>0</v>
      </c>
      <c r="L524" s="36">
        <f>+J524+H524</f>
        <v>591</v>
      </c>
      <c r="M524" s="36">
        <f>+F524-L524</f>
        <v>9409</v>
      </c>
      <c r="N524" s="31" t="s">
        <v>594</v>
      </c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  <c r="AT524" s="32"/>
      <c r="AU524" s="32"/>
      <c r="AV524" s="32"/>
      <c r="AW524" s="32"/>
      <c r="AX524" s="32"/>
      <c r="AY524" s="32"/>
      <c r="AZ524" s="32"/>
      <c r="BA524" s="32"/>
      <c r="BB524" s="32"/>
      <c r="BC524" s="32"/>
      <c r="BD524" s="32"/>
      <c r="BE524" s="32"/>
      <c r="BF524" s="32"/>
      <c r="BG524" s="32"/>
      <c r="BH524" s="32"/>
      <c r="BI524" s="32"/>
      <c r="BJ524" s="32"/>
      <c r="BK524" s="32"/>
      <c r="BL524" s="32"/>
      <c r="BM524" s="32"/>
      <c r="BN524" s="32"/>
      <c r="BO524" s="32"/>
      <c r="BP524" s="32"/>
      <c r="BQ524" s="32"/>
      <c r="BR524" s="32"/>
      <c r="BS524" s="32"/>
      <c r="BT524" s="32"/>
      <c r="BU524" s="32"/>
      <c r="BV524" s="32"/>
      <c r="BW524" s="32"/>
      <c r="BX524" s="32"/>
      <c r="BY524" s="32"/>
      <c r="BZ524" s="32"/>
      <c r="CA524" s="32"/>
      <c r="CB524" s="32"/>
      <c r="CC524" s="32"/>
      <c r="CD524" s="32"/>
      <c r="CE524" s="32"/>
      <c r="CF524" s="32"/>
      <c r="CG524" s="32"/>
      <c r="CH524" s="32"/>
      <c r="CI524" s="32"/>
      <c r="CJ524" s="32"/>
      <c r="CK524" s="32"/>
      <c r="CL524" s="32"/>
      <c r="CM524" s="32"/>
      <c r="CN524" s="32"/>
      <c r="CO524" s="32"/>
      <c r="CP524" s="32"/>
      <c r="CQ524" s="32"/>
      <c r="CR524" s="32"/>
      <c r="CS524" s="32"/>
      <c r="CT524" s="32"/>
      <c r="CU524" s="32"/>
    </row>
    <row r="525" spans="1:99" s="33" customFormat="1" ht="12" x14ac:dyDescent="0.2">
      <c r="A525" s="26">
        <f t="shared" ref="A525:A539" si="8">+A524+1</f>
        <v>522</v>
      </c>
      <c r="B525" s="34" t="s">
        <v>619</v>
      </c>
      <c r="C525" s="34" t="s">
        <v>354</v>
      </c>
      <c r="D525" s="34" t="s">
        <v>588</v>
      </c>
      <c r="E525" s="34" t="s">
        <v>374</v>
      </c>
      <c r="F525" s="35">
        <v>13100</v>
      </c>
      <c r="G525" s="35">
        <v>13100</v>
      </c>
      <c r="H525" s="36">
        <v>375.97</v>
      </c>
      <c r="I525" s="36"/>
      <c r="J525" s="36">
        <v>398.24</v>
      </c>
      <c r="K525" s="36">
        <v>0</v>
      </c>
      <c r="L525" s="36">
        <f>+J525+H525</f>
        <v>774.21</v>
      </c>
      <c r="M525" s="36">
        <f>+G525-L525</f>
        <v>12325.79</v>
      </c>
      <c r="N525" s="31" t="s">
        <v>594</v>
      </c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  <c r="AT525" s="32"/>
      <c r="AU525" s="32"/>
      <c r="AV525" s="32"/>
      <c r="AW525" s="32"/>
      <c r="AX525" s="32"/>
      <c r="AY525" s="32"/>
      <c r="AZ525" s="32"/>
      <c r="BA525" s="32"/>
      <c r="BB525" s="32"/>
      <c r="BC525" s="32"/>
      <c r="BD525" s="32"/>
      <c r="BE525" s="32"/>
      <c r="BF525" s="32"/>
      <c r="BG525" s="32"/>
      <c r="BH525" s="32"/>
      <c r="BI525" s="32"/>
      <c r="BJ525" s="32"/>
      <c r="BK525" s="32"/>
      <c r="BL525" s="32"/>
      <c r="BM525" s="32"/>
      <c r="BN525" s="32"/>
      <c r="BO525" s="32"/>
      <c r="BP525" s="32"/>
      <c r="BQ525" s="32"/>
      <c r="BR525" s="32"/>
      <c r="BS525" s="32"/>
      <c r="BT525" s="32"/>
      <c r="BU525" s="32"/>
      <c r="BV525" s="32"/>
      <c r="BW525" s="32"/>
      <c r="BX525" s="32"/>
      <c r="BY525" s="32"/>
      <c r="BZ525" s="32"/>
      <c r="CA525" s="32"/>
      <c r="CB525" s="32"/>
      <c r="CC525" s="32"/>
      <c r="CD525" s="32"/>
      <c r="CE525" s="32"/>
      <c r="CF525" s="32"/>
      <c r="CG525" s="32"/>
      <c r="CH525" s="32"/>
      <c r="CI525" s="32"/>
      <c r="CJ525" s="32"/>
      <c r="CK525" s="32"/>
      <c r="CL525" s="32"/>
      <c r="CM525" s="32"/>
      <c r="CN525" s="32"/>
      <c r="CO525" s="32"/>
      <c r="CP525" s="32"/>
      <c r="CQ525" s="32"/>
      <c r="CR525" s="32"/>
      <c r="CS525" s="32"/>
      <c r="CT525" s="32"/>
      <c r="CU525" s="32"/>
    </row>
    <row r="526" spans="1:99" s="33" customFormat="1" ht="12" x14ac:dyDescent="0.2">
      <c r="A526" s="26">
        <f t="shared" si="8"/>
        <v>523</v>
      </c>
      <c r="B526" s="34" t="s">
        <v>626</v>
      </c>
      <c r="C526" s="34" t="s">
        <v>354</v>
      </c>
      <c r="D526" s="34" t="s">
        <v>588</v>
      </c>
      <c r="E526" s="34" t="s">
        <v>356</v>
      </c>
      <c r="F526" s="35">
        <v>11000</v>
      </c>
      <c r="G526" s="35">
        <v>11000</v>
      </c>
      <c r="H526" s="36">
        <v>315.7</v>
      </c>
      <c r="I526" s="36"/>
      <c r="J526" s="36">
        <v>334.4</v>
      </c>
      <c r="K526" s="36"/>
      <c r="L526" s="36">
        <f>+J526+H526</f>
        <v>650.09999999999991</v>
      </c>
      <c r="M526" s="36">
        <f>+F526-L526</f>
        <v>10349.9</v>
      </c>
      <c r="N526" s="31" t="s">
        <v>594</v>
      </c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  <c r="AT526" s="32"/>
      <c r="AU526" s="32"/>
      <c r="AV526" s="32"/>
      <c r="AW526" s="32"/>
      <c r="AX526" s="32"/>
      <c r="AY526" s="32"/>
      <c r="AZ526" s="32"/>
      <c r="BA526" s="32"/>
      <c r="BB526" s="32"/>
      <c r="BC526" s="32"/>
      <c r="BD526" s="32"/>
      <c r="BE526" s="32"/>
      <c r="BF526" s="32"/>
      <c r="BG526" s="32"/>
      <c r="BH526" s="32"/>
      <c r="BI526" s="32"/>
      <c r="BJ526" s="32"/>
      <c r="BK526" s="32"/>
      <c r="BL526" s="32"/>
      <c r="BM526" s="32"/>
      <c r="BN526" s="32"/>
      <c r="BO526" s="32"/>
      <c r="BP526" s="32"/>
      <c r="BQ526" s="32"/>
      <c r="BR526" s="32"/>
      <c r="BS526" s="32"/>
      <c r="BT526" s="32"/>
      <c r="BU526" s="32"/>
      <c r="BV526" s="32"/>
      <c r="BW526" s="32"/>
      <c r="BX526" s="32"/>
      <c r="BY526" s="32"/>
      <c r="BZ526" s="32"/>
      <c r="CA526" s="32"/>
      <c r="CB526" s="32"/>
      <c r="CC526" s="32"/>
      <c r="CD526" s="32"/>
      <c r="CE526" s="32"/>
      <c r="CF526" s="32"/>
      <c r="CG526" s="32"/>
      <c r="CH526" s="32"/>
      <c r="CI526" s="32"/>
      <c r="CJ526" s="32"/>
      <c r="CK526" s="32"/>
      <c r="CL526" s="32"/>
      <c r="CM526" s="32"/>
      <c r="CN526" s="32"/>
      <c r="CO526" s="32"/>
      <c r="CP526" s="32"/>
      <c r="CQ526" s="32"/>
      <c r="CR526" s="32"/>
      <c r="CS526" s="32"/>
      <c r="CT526" s="32"/>
      <c r="CU526" s="32"/>
    </row>
    <row r="527" spans="1:99" s="33" customFormat="1" ht="12" x14ac:dyDescent="0.2">
      <c r="A527" s="26">
        <f t="shared" si="8"/>
        <v>524</v>
      </c>
      <c r="B527" s="37" t="s">
        <v>632</v>
      </c>
      <c r="C527" s="37" t="s">
        <v>354</v>
      </c>
      <c r="D527" s="37" t="s">
        <v>591</v>
      </c>
      <c r="E527" s="37" t="s">
        <v>360</v>
      </c>
      <c r="F527" s="38">
        <v>10000</v>
      </c>
      <c r="G527" s="38">
        <v>10000</v>
      </c>
      <c r="H527" s="39">
        <v>287</v>
      </c>
      <c r="I527" s="39"/>
      <c r="J527" s="39">
        <v>304</v>
      </c>
      <c r="K527" s="39"/>
      <c r="L527" s="39">
        <f>+H527+J527</f>
        <v>591</v>
      </c>
      <c r="M527" s="39">
        <f>+F527-L527</f>
        <v>9409</v>
      </c>
      <c r="N527" s="40" t="s">
        <v>594</v>
      </c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  <c r="AT527" s="32"/>
      <c r="AU527" s="32"/>
      <c r="AV527" s="32"/>
      <c r="AW527" s="32"/>
      <c r="AX527" s="32"/>
      <c r="AY527" s="32"/>
      <c r="AZ527" s="32"/>
      <c r="BA527" s="32"/>
      <c r="BB527" s="32"/>
      <c r="BC527" s="32"/>
      <c r="BD527" s="32"/>
      <c r="BE527" s="32"/>
      <c r="BF527" s="32"/>
      <c r="BG527" s="32"/>
      <c r="BH527" s="32"/>
      <c r="BI527" s="32"/>
      <c r="BJ527" s="32"/>
      <c r="BK527" s="32"/>
      <c r="BL527" s="32"/>
      <c r="BM527" s="32"/>
      <c r="BN527" s="32"/>
      <c r="BO527" s="32"/>
      <c r="BP527" s="32"/>
      <c r="BQ527" s="32"/>
      <c r="BR527" s="32"/>
      <c r="BS527" s="32"/>
      <c r="BT527" s="32"/>
      <c r="BU527" s="32"/>
      <c r="BV527" s="32"/>
      <c r="BW527" s="32"/>
      <c r="BX527" s="32"/>
      <c r="BY527" s="32"/>
      <c r="BZ527" s="32"/>
      <c r="CA527" s="32"/>
      <c r="CB527" s="32"/>
      <c r="CC527" s="32"/>
      <c r="CD527" s="32"/>
      <c r="CE527" s="32"/>
      <c r="CF527" s="32"/>
      <c r="CG527" s="32"/>
      <c r="CH527" s="32"/>
      <c r="CI527" s="32"/>
      <c r="CJ527" s="32"/>
      <c r="CK527" s="32"/>
      <c r="CL527" s="32"/>
      <c r="CM527" s="32"/>
      <c r="CN527" s="32"/>
      <c r="CO527" s="32"/>
      <c r="CP527" s="32"/>
      <c r="CQ527" s="32"/>
      <c r="CR527" s="32"/>
      <c r="CS527" s="32"/>
      <c r="CT527" s="32"/>
      <c r="CU527" s="32"/>
    </row>
    <row r="528" spans="1:99" s="33" customFormat="1" ht="12" x14ac:dyDescent="0.2">
      <c r="A528" s="26">
        <f t="shared" si="8"/>
        <v>525</v>
      </c>
      <c r="B528" s="37" t="s">
        <v>633</v>
      </c>
      <c r="C528" s="37" t="s">
        <v>354</v>
      </c>
      <c r="D528" s="37" t="s">
        <v>591</v>
      </c>
      <c r="E528" s="37" t="s">
        <v>356</v>
      </c>
      <c r="F528" s="38">
        <v>10000</v>
      </c>
      <c r="G528" s="38">
        <v>10000</v>
      </c>
      <c r="H528" s="39">
        <v>287</v>
      </c>
      <c r="I528" s="39"/>
      <c r="J528" s="39">
        <v>304</v>
      </c>
      <c r="K528" s="39"/>
      <c r="L528" s="39">
        <f>+H528+J528</f>
        <v>591</v>
      </c>
      <c r="M528" s="39">
        <f>+F528-L528</f>
        <v>9409</v>
      </c>
      <c r="N528" s="40" t="s">
        <v>594</v>
      </c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  <c r="AT528" s="32"/>
      <c r="AU528" s="32"/>
      <c r="AV528" s="32"/>
      <c r="AW528" s="32"/>
      <c r="AX528" s="32"/>
      <c r="AY528" s="32"/>
      <c r="AZ528" s="32"/>
      <c r="BA528" s="32"/>
      <c r="BB528" s="32"/>
      <c r="BC528" s="32"/>
      <c r="BD528" s="32"/>
      <c r="BE528" s="32"/>
      <c r="BF528" s="32"/>
      <c r="BG528" s="32"/>
      <c r="BH528" s="32"/>
      <c r="BI528" s="32"/>
      <c r="BJ528" s="32"/>
      <c r="BK528" s="32"/>
      <c r="BL528" s="32"/>
      <c r="BM528" s="32"/>
      <c r="BN528" s="32"/>
      <c r="BO528" s="32"/>
      <c r="BP528" s="32"/>
      <c r="BQ528" s="32"/>
      <c r="BR528" s="32"/>
      <c r="BS528" s="32"/>
      <c r="BT528" s="32"/>
      <c r="BU528" s="32"/>
      <c r="BV528" s="32"/>
      <c r="BW528" s="32"/>
      <c r="BX528" s="32"/>
      <c r="BY528" s="32"/>
      <c r="BZ528" s="32"/>
      <c r="CA528" s="32"/>
      <c r="CB528" s="32"/>
      <c r="CC528" s="32"/>
      <c r="CD528" s="32"/>
      <c r="CE528" s="32"/>
      <c r="CF528" s="32"/>
      <c r="CG528" s="32"/>
      <c r="CH528" s="32"/>
      <c r="CI528" s="32"/>
      <c r="CJ528" s="32"/>
      <c r="CK528" s="32"/>
      <c r="CL528" s="32"/>
      <c r="CM528" s="32"/>
      <c r="CN528" s="32"/>
      <c r="CO528" s="32"/>
      <c r="CP528" s="32"/>
      <c r="CQ528" s="32"/>
      <c r="CR528" s="32"/>
      <c r="CS528" s="32"/>
      <c r="CT528" s="32"/>
      <c r="CU528" s="32"/>
    </row>
    <row r="529" spans="1:99" s="33" customFormat="1" ht="12" x14ac:dyDescent="0.2">
      <c r="A529" s="26">
        <f t="shared" si="8"/>
        <v>526</v>
      </c>
      <c r="B529" s="34" t="s">
        <v>621</v>
      </c>
      <c r="C529" s="34" t="s">
        <v>44</v>
      </c>
      <c r="D529" s="34" t="s">
        <v>588</v>
      </c>
      <c r="E529" s="34" t="s">
        <v>568</v>
      </c>
      <c r="F529" s="35">
        <v>25000</v>
      </c>
      <c r="G529" s="35">
        <v>25000</v>
      </c>
      <c r="H529" s="36">
        <v>717.5</v>
      </c>
      <c r="I529" s="36"/>
      <c r="J529" s="36">
        <v>760</v>
      </c>
      <c r="K529" s="36">
        <v>21.25</v>
      </c>
      <c r="L529" s="36">
        <f>+K529+J529+H529</f>
        <v>1498.75</v>
      </c>
      <c r="M529" s="36">
        <f>+G529-L529</f>
        <v>23501.25</v>
      </c>
      <c r="N529" s="31" t="s">
        <v>593</v>
      </c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  <c r="AT529" s="32"/>
      <c r="AU529" s="32"/>
      <c r="AV529" s="32"/>
      <c r="AW529" s="32"/>
      <c r="AX529" s="32"/>
      <c r="AY529" s="32"/>
      <c r="AZ529" s="32"/>
      <c r="BA529" s="32"/>
      <c r="BB529" s="32"/>
      <c r="BC529" s="32"/>
      <c r="BD529" s="32"/>
      <c r="BE529" s="32"/>
      <c r="BF529" s="32"/>
      <c r="BG529" s="32"/>
      <c r="BH529" s="32"/>
      <c r="BI529" s="32"/>
      <c r="BJ529" s="32"/>
      <c r="BK529" s="32"/>
      <c r="BL529" s="32"/>
      <c r="BM529" s="32"/>
      <c r="BN529" s="32"/>
      <c r="BO529" s="32"/>
      <c r="BP529" s="32"/>
      <c r="BQ529" s="32"/>
      <c r="BR529" s="32"/>
      <c r="BS529" s="32"/>
      <c r="BT529" s="32"/>
      <c r="BU529" s="32"/>
      <c r="BV529" s="32"/>
      <c r="BW529" s="32"/>
      <c r="BX529" s="32"/>
      <c r="BY529" s="32"/>
      <c r="BZ529" s="32"/>
      <c r="CA529" s="32"/>
      <c r="CB529" s="32"/>
      <c r="CC529" s="32"/>
      <c r="CD529" s="32"/>
      <c r="CE529" s="32"/>
      <c r="CF529" s="32"/>
      <c r="CG529" s="32"/>
      <c r="CH529" s="32"/>
      <c r="CI529" s="32"/>
      <c r="CJ529" s="32"/>
      <c r="CK529" s="32"/>
      <c r="CL529" s="32"/>
      <c r="CM529" s="32"/>
      <c r="CN529" s="32"/>
      <c r="CO529" s="32"/>
      <c r="CP529" s="32"/>
      <c r="CQ529" s="32"/>
      <c r="CR529" s="32"/>
      <c r="CS529" s="32"/>
      <c r="CT529" s="32"/>
      <c r="CU529" s="32"/>
    </row>
    <row r="530" spans="1:99" s="42" customFormat="1" ht="12" x14ac:dyDescent="0.2">
      <c r="A530" s="26">
        <f t="shared" si="8"/>
        <v>527</v>
      </c>
      <c r="B530" s="37" t="s">
        <v>569</v>
      </c>
      <c r="C530" s="37" t="s">
        <v>44</v>
      </c>
      <c r="D530" s="37" t="s">
        <v>588</v>
      </c>
      <c r="E530" s="37" t="s">
        <v>568</v>
      </c>
      <c r="F530" s="38">
        <v>25000</v>
      </c>
      <c r="G530" s="38">
        <v>25000</v>
      </c>
      <c r="H530" s="39">
        <v>717.5</v>
      </c>
      <c r="I530" s="39">
        <v>0</v>
      </c>
      <c r="J530" s="39">
        <v>760</v>
      </c>
      <c r="K530" s="39">
        <f>1776.07+21.25+1800+2448.16+1577.45</f>
        <v>7622.9299999999994</v>
      </c>
      <c r="L530" s="39">
        <f>+K530+J530+H530</f>
        <v>9100.43</v>
      </c>
      <c r="M530" s="39">
        <f>+F530-L530</f>
        <v>15899.57</v>
      </c>
      <c r="N530" s="40" t="s">
        <v>594</v>
      </c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  <c r="AT530" s="32"/>
      <c r="AU530" s="32"/>
      <c r="AV530" s="32"/>
      <c r="AW530" s="32"/>
      <c r="AX530" s="32"/>
      <c r="AY530" s="32"/>
      <c r="AZ530" s="32"/>
      <c r="BA530" s="32"/>
      <c r="BB530" s="32"/>
      <c r="BC530" s="32"/>
      <c r="BD530" s="32"/>
      <c r="BE530" s="32"/>
      <c r="BF530" s="32"/>
      <c r="BG530" s="32"/>
      <c r="BH530" s="32"/>
      <c r="BI530" s="32"/>
      <c r="BJ530" s="32"/>
      <c r="BK530" s="32"/>
      <c r="BL530" s="32"/>
      <c r="BM530" s="32"/>
      <c r="BN530" s="32"/>
      <c r="BO530" s="32"/>
      <c r="BP530" s="32"/>
      <c r="BQ530" s="32"/>
      <c r="BR530" s="32"/>
      <c r="BS530" s="32"/>
      <c r="BT530" s="32"/>
      <c r="BU530" s="32"/>
      <c r="BV530" s="32"/>
      <c r="BW530" s="32"/>
      <c r="BX530" s="32"/>
      <c r="BY530" s="32"/>
      <c r="BZ530" s="32"/>
      <c r="CA530" s="32"/>
      <c r="CB530" s="32"/>
      <c r="CC530" s="32"/>
      <c r="CD530" s="32"/>
      <c r="CE530" s="32"/>
      <c r="CF530" s="32"/>
      <c r="CG530" s="32"/>
      <c r="CH530" s="32"/>
      <c r="CI530" s="32"/>
      <c r="CJ530" s="32"/>
      <c r="CK530" s="32"/>
      <c r="CL530" s="32"/>
      <c r="CM530" s="32"/>
      <c r="CN530" s="32"/>
      <c r="CO530" s="32"/>
      <c r="CP530" s="32"/>
      <c r="CQ530" s="32"/>
      <c r="CR530" s="32"/>
      <c r="CS530" s="32"/>
      <c r="CT530" s="32"/>
      <c r="CU530" s="32"/>
    </row>
    <row r="531" spans="1:99" s="33" customFormat="1" ht="12" x14ac:dyDescent="0.2">
      <c r="A531" s="26">
        <f t="shared" si="8"/>
        <v>528</v>
      </c>
      <c r="B531" s="44" t="s">
        <v>570</v>
      </c>
      <c r="C531" s="44" t="s">
        <v>44</v>
      </c>
      <c r="D531" s="44" t="s">
        <v>588</v>
      </c>
      <c r="E531" s="44" t="s">
        <v>568</v>
      </c>
      <c r="F531" s="48">
        <v>15400</v>
      </c>
      <c r="G531" s="48">
        <v>15400</v>
      </c>
      <c r="H531" s="43">
        <v>441.98</v>
      </c>
      <c r="I531" s="43">
        <v>0</v>
      </c>
      <c r="J531" s="43">
        <v>468.16</v>
      </c>
      <c r="K531" s="43">
        <v>5227.7299999999996</v>
      </c>
      <c r="L531" s="43">
        <f>+K531+J531+H531</f>
        <v>6137.869999999999</v>
      </c>
      <c r="M531" s="43">
        <f>+F531-L531</f>
        <v>9262.130000000001</v>
      </c>
      <c r="N531" s="45" t="s">
        <v>593</v>
      </c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  <c r="AT531" s="32"/>
      <c r="AU531" s="32"/>
      <c r="AV531" s="32"/>
      <c r="AW531" s="32"/>
      <c r="AX531" s="32"/>
      <c r="AY531" s="32"/>
      <c r="AZ531" s="32"/>
      <c r="BA531" s="32"/>
      <c r="BB531" s="32"/>
      <c r="BC531" s="32"/>
      <c r="BD531" s="32"/>
      <c r="BE531" s="32"/>
      <c r="BF531" s="32"/>
      <c r="BG531" s="32"/>
      <c r="BH531" s="32"/>
      <c r="BI531" s="32"/>
      <c r="BJ531" s="32"/>
      <c r="BK531" s="32"/>
      <c r="BL531" s="32"/>
      <c r="BM531" s="32"/>
      <c r="BN531" s="32"/>
      <c r="BO531" s="32"/>
      <c r="BP531" s="32"/>
      <c r="BQ531" s="32"/>
      <c r="BR531" s="32"/>
      <c r="BS531" s="32"/>
      <c r="BT531" s="32"/>
      <c r="BU531" s="32"/>
      <c r="BV531" s="32"/>
      <c r="BW531" s="32"/>
      <c r="BX531" s="32"/>
      <c r="BY531" s="32"/>
      <c r="BZ531" s="32"/>
      <c r="CA531" s="32"/>
      <c r="CB531" s="32"/>
      <c r="CC531" s="32"/>
      <c r="CD531" s="32"/>
      <c r="CE531" s="32"/>
      <c r="CF531" s="32"/>
      <c r="CG531" s="32"/>
      <c r="CH531" s="32"/>
      <c r="CI531" s="32"/>
      <c r="CJ531" s="32"/>
      <c r="CK531" s="32"/>
      <c r="CL531" s="32"/>
      <c r="CM531" s="32"/>
      <c r="CN531" s="32"/>
      <c r="CO531" s="32"/>
      <c r="CP531" s="32"/>
      <c r="CQ531" s="32"/>
      <c r="CR531" s="32"/>
      <c r="CS531" s="32"/>
      <c r="CT531" s="32"/>
      <c r="CU531" s="32"/>
    </row>
    <row r="532" spans="1:99" s="33" customFormat="1" ht="12" x14ac:dyDescent="0.2">
      <c r="A532" s="26">
        <f t="shared" si="8"/>
        <v>529</v>
      </c>
      <c r="B532" s="44" t="s">
        <v>620</v>
      </c>
      <c r="C532" s="44" t="s">
        <v>44</v>
      </c>
      <c r="D532" s="44" t="s">
        <v>588</v>
      </c>
      <c r="E532" s="44" t="s">
        <v>568</v>
      </c>
      <c r="F532" s="48">
        <v>25000</v>
      </c>
      <c r="G532" s="48">
        <v>25000</v>
      </c>
      <c r="H532" s="43">
        <v>717.5</v>
      </c>
      <c r="I532" s="43">
        <v>0</v>
      </c>
      <c r="J532" s="43">
        <v>760</v>
      </c>
      <c r="K532" s="43">
        <v>0</v>
      </c>
      <c r="L532" s="43">
        <f>+J532+H532</f>
        <v>1477.5</v>
      </c>
      <c r="M532" s="43">
        <f>+G532-L532</f>
        <v>23522.5</v>
      </c>
      <c r="N532" s="45" t="s">
        <v>594</v>
      </c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  <c r="AT532" s="32"/>
      <c r="AU532" s="32"/>
      <c r="AV532" s="32"/>
      <c r="AW532" s="32"/>
      <c r="AX532" s="32"/>
      <c r="AY532" s="32"/>
      <c r="AZ532" s="32"/>
      <c r="BA532" s="32"/>
      <c r="BB532" s="32"/>
      <c r="BC532" s="32"/>
      <c r="BD532" s="32"/>
      <c r="BE532" s="32"/>
      <c r="BF532" s="32"/>
      <c r="BG532" s="32"/>
      <c r="BH532" s="32"/>
      <c r="BI532" s="32"/>
      <c r="BJ532" s="32"/>
      <c r="BK532" s="32"/>
      <c r="BL532" s="32"/>
      <c r="BM532" s="32"/>
      <c r="BN532" s="32"/>
      <c r="BO532" s="32"/>
      <c r="BP532" s="32"/>
      <c r="BQ532" s="32"/>
      <c r="BR532" s="32"/>
      <c r="BS532" s="32"/>
      <c r="BT532" s="32"/>
      <c r="BU532" s="32"/>
      <c r="BV532" s="32"/>
      <c r="BW532" s="32"/>
      <c r="BX532" s="32"/>
      <c r="BY532" s="32"/>
      <c r="BZ532" s="32"/>
      <c r="CA532" s="32"/>
      <c r="CB532" s="32"/>
      <c r="CC532" s="32"/>
      <c r="CD532" s="32"/>
      <c r="CE532" s="32"/>
      <c r="CF532" s="32"/>
      <c r="CG532" s="32"/>
      <c r="CH532" s="32"/>
      <c r="CI532" s="32"/>
      <c r="CJ532" s="32"/>
      <c r="CK532" s="32"/>
      <c r="CL532" s="32"/>
      <c r="CM532" s="32"/>
      <c r="CN532" s="32"/>
      <c r="CO532" s="32"/>
      <c r="CP532" s="32"/>
      <c r="CQ532" s="32"/>
      <c r="CR532" s="32"/>
      <c r="CS532" s="32"/>
      <c r="CT532" s="32"/>
      <c r="CU532" s="32"/>
    </row>
    <row r="533" spans="1:99" s="33" customFormat="1" ht="12" x14ac:dyDescent="0.2">
      <c r="A533" s="26">
        <f t="shared" si="8"/>
        <v>530</v>
      </c>
      <c r="B533" s="44" t="s">
        <v>573</v>
      </c>
      <c r="C533" s="44" t="s">
        <v>572</v>
      </c>
      <c r="D533" s="44" t="s">
        <v>591</v>
      </c>
      <c r="E533" s="44" t="s">
        <v>574</v>
      </c>
      <c r="F533" s="48">
        <v>19000</v>
      </c>
      <c r="G533" s="48">
        <v>19000</v>
      </c>
      <c r="H533" s="43">
        <v>545.29999999999995</v>
      </c>
      <c r="I533" s="43">
        <v>0</v>
      </c>
      <c r="J533" s="43">
        <v>577.6</v>
      </c>
      <c r="K533" s="43">
        <v>4859.82</v>
      </c>
      <c r="L533" s="43">
        <v>5982.72</v>
      </c>
      <c r="M533" s="43">
        <v>13017.28</v>
      </c>
      <c r="N533" s="45" t="s">
        <v>594</v>
      </c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  <c r="AT533" s="32"/>
      <c r="AU533" s="32"/>
      <c r="AV533" s="32"/>
      <c r="AW533" s="32"/>
      <c r="AX533" s="32"/>
      <c r="AY533" s="32"/>
      <c r="AZ533" s="32"/>
      <c r="BA533" s="32"/>
      <c r="BB533" s="32"/>
      <c r="BC533" s="32"/>
      <c r="BD533" s="32"/>
      <c r="BE533" s="32"/>
      <c r="BF533" s="32"/>
      <c r="BG533" s="32"/>
      <c r="BH533" s="32"/>
      <c r="BI533" s="32"/>
      <c r="BJ533" s="32"/>
      <c r="BK533" s="32"/>
      <c r="BL533" s="32"/>
      <c r="BM533" s="32"/>
      <c r="BN533" s="32"/>
      <c r="BO533" s="32"/>
      <c r="BP533" s="32"/>
      <c r="BQ533" s="32"/>
      <c r="BR533" s="32"/>
      <c r="BS533" s="32"/>
      <c r="BT533" s="32"/>
      <c r="BU533" s="32"/>
      <c r="BV533" s="32"/>
      <c r="BW533" s="32"/>
      <c r="BX533" s="32"/>
      <c r="BY533" s="32"/>
      <c r="BZ533" s="32"/>
      <c r="CA533" s="32"/>
      <c r="CB533" s="32"/>
      <c r="CC533" s="32"/>
      <c r="CD533" s="32"/>
      <c r="CE533" s="32"/>
      <c r="CF533" s="32"/>
      <c r="CG533" s="32"/>
      <c r="CH533" s="32"/>
      <c r="CI533" s="32"/>
      <c r="CJ533" s="32"/>
      <c r="CK533" s="32"/>
      <c r="CL533" s="32"/>
      <c r="CM533" s="32"/>
      <c r="CN533" s="32"/>
      <c r="CO533" s="32"/>
      <c r="CP533" s="32"/>
      <c r="CQ533" s="32"/>
      <c r="CR533" s="32"/>
      <c r="CS533" s="32"/>
      <c r="CT533" s="32"/>
      <c r="CU533" s="32"/>
    </row>
    <row r="534" spans="1:99" s="33" customFormat="1" ht="12" x14ac:dyDescent="0.2">
      <c r="A534" s="26">
        <f t="shared" si="8"/>
        <v>531</v>
      </c>
      <c r="B534" s="34" t="s">
        <v>575</v>
      </c>
      <c r="C534" s="34" t="s">
        <v>572</v>
      </c>
      <c r="D534" s="34" t="s">
        <v>588</v>
      </c>
      <c r="E534" s="34" t="s">
        <v>574</v>
      </c>
      <c r="F534" s="35">
        <v>35000</v>
      </c>
      <c r="G534" s="35">
        <v>35000</v>
      </c>
      <c r="H534" s="36">
        <v>1004.5</v>
      </c>
      <c r="I534" s="36">
        <v>0</v>
      </c>
      <c r="J534" s="36">
        <v>1064</v>
      </c>
      <c r="K534" s="36">
        <v>12655.14</v>
      </c>
      <c r="L534" s="36">
        <v>14723.64</v>
      </c>
      <c r="M534" s="36">
        <v>20276.36</v>
      </c>
      <c r="N534" s="31" t="s">
        <v>593</v>
      </c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  <c r="AT534" s="32"/>
      <c r="AU534" s="32"/>
      <c r="AV534" s="32"/>
      <c r="AW534" s="32"/>
      <c r="AX534" s="32"/>
      <c r="AY534" s="32"/>
      <c r="AZ534" s="32"/>
      <c r="BA534" s="32"/>
      <c r="BB534" s="32"/>
      <c r="BC534" s="32"/>
      <c r="BD534" s="32"/>
      <c r="BE534" s="32"/>
      <c r="BF534" s="32"/>
      <c r="BG534" s="32"/>
      <c r="BH534" s="32"/>
      <c r="BI534" s="32"/>
      <c r="BJ534" s="32"/>
      <c r="BK534" s="32"/>
      <c r="BL534" s="32"/>
      <c r="BM534" s="32"/>
      <c r="BN534" s="32"/>
      <c r="BO534" s="32"/>
      <c r="BP534" s="32"/>
      <c r="BQ534" s="32"/>
      <c r="BR534" s="32"/>
      <c r="BS534" s="32"/>
      <c r="BT534" s="32"/>
      <c r="BU534" s="32"/>
      <c r="BV534" s="32"/>
      <c r="BW534" s="32"/>
      <c r="BX534" s="32"/>
      <c r="BY534" s="32"/>
      <c r="BZ534" s="32"/>
      <c r="CA534" s="32"/>
      <c r="CB534" s="32"/>
      <c r="CC534" s="32"/>
      <c r="CD534" s="32"/>
      <c r="CE534" s="32"/>
      <c r="CF534" s="32"/>
      <c r="CG534" s="32"/>
      <c r="CH534" s="32"/>
      <c r="CI534" s="32"/>
      <c r="CJ534" s="32"/>
      <c r="CK534" s="32"/>
      <c r="CL534" s="32"/>
      <c r="CM534" s="32"/>
      <c r="CN534" s="32"/>
      <c r="CO534" s="32"/>
      <c r="CP534" s="32"/>
      <c r="CQ534" s="32"/>
      <c r="CR534" s="32"/>
      <c r="CS534" s="32"/>
      <c r="CT534" s="32"/>
      <c r="CU534" s="32"/>
    </row>
    <row r="535" spans="1:99" s="33" customFormat="1" ht="12" x14ac:dyDescent="0.2">
      <c r="A535" s="26">
        <f t="shared" si="8"/>
        <v>532</v>
      </c>
      <c r="B535" s="34" t="s">
        <v>576</v>
      </c>
      <c r="C535" s="34" t="s">
        <v>572</v>
      </c>
      <c r="D535" s="34" t="s">
        <v>588</v>
      </c>
      <c r="E535" s="34" t="s">
        <v>574</v>
      </c>
      <c r="F535" s="35">
        <v>19000</v>
      </c>
      <c r="G535" s="35">
        <v>19000</v>
      </c>
      <c r="H535" s="36">
        <v>545.29999999999995</v>
      </c>
      <c r="I535" s="36">
        <v>0</v>
      </c>
      <c r="J535" s="36">
        <v>577.6</v>
      </c>
      <c r="K535" s="36">
        <v>6026.12</v>
      </c>
      <c r="L535" s="36">
        <v>7149.02</v>
      </c>
      <c r="M535" s="36">
        <v>11850.98</v>
      </c>
      <c r="N535" s="31" t="s">
        <v>593</v>
      </c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  <c r="AT535" s="32"/>
      <c r="AU535" s="32"/>
      <c r="AV535" s="32"/>
      <c r="AW535" s="32"/>
      <c r="AX535" s="32"/>
      <c r="AY535" s="32"/>
      <c r="AZ535" s="32"/>
      <c r="BA535" s="32"/>
      <c r="BB535" s="32"/>
      <c r="BC535" s="32"/>
      <c r="BD535" s="32"/>
      <c r="BE535" s="32"/>
      <c r="BF535" s="32"/>
      <c r="BG535" s="32"/>
      <c r="BH535" s="32"/>
      <c r="BI535" s="32"/>
      <c r="BJ535" s="32"/>
      <c r="BK535" s="32"/>
      <c r="BL535" s="32"/>
      <c r="BM535" s="32"/>
      <c r="BN535" s="32"/>
      <c r="BO535" s="32"/>
      <c r="BP535" s="32"/>
      <c r="BQ535" s="32"/>
      <c r="BR535" s="32"/>
      <c r="BS535" s="32"/>
      <c r="BT535" s="32"/>
      <c r="BU535" s="32"/>
      <c r="BV535" s="32"/>
      <c r="BW535" s="32"/>
      <c r="BX535" s="32"/>
      <c r="BY535" s="32"/>
      <c r="BZ535" s="32"/>
      <c r="CA535" s="32"/>
      <c r="CB535" s="32"/>
      <c r="CC535" s="32"/>
      <c r="CD535" s="32"/>
      <c r="CE535" s="32"/>
      <c r="CF535" s="32"/>
      <c r="CG535" s="32"/>
      <c r="CH535" s="32"/>
      <c r="CI535" s="32"/>
      <c r="CJ535" s="32"/>
      <c r="CK535" s="32"/>
      <c r="CL535" s="32"/>
      <c r="CM535" s="32"/>
      <c r="CN535" s="32"/>
      <c r="CO535" s="32"/>
      <c r="CP535" s="32"/>
      <c r="CQ535" s="32"/>
      <c r="CR535" s="32"/>
      <c r="CS535" s="32"/>
      <c r="CT535" s="32"/>
      <c r="CU535" s="32"/>
    </row>
    <row r="536" spans="1:99" s="33" customFormat="1" ht="12" x14ac:dyDescent="0.2">
      <c r="A536" s="26">
        <f t="shared" si="8"/>
        <v>533</v>
      </c>
      <c r="B536" s="34" t="s">
        <v>577</v>
      </c>
      <c r="C536" s="34" t="s">
        <v>572</v>
      </c>
      <c r="D536" s="34" t="s">
        <v>588</v>
      </c>
      <c r="E536" s="34" t="s">
        <v>574</v>
      </c>
      <c r="F536" s="35">
        <v>27777.759999999998</v>
      </c>
      <c r="G536" s="35">
        <v>27777.759999999998</v>
      </c>
      <c r="H536" s="36">
        <v>797.22</v>
      </c>
      <c r="I536" s="36">
        <v>0</v>
      </c>
      <c r="J536" s="36">
        <v>844.44</v>
      </c>
      <c r="K536" s="36">
        <v>4280.3999999999996</v>
      </c>
      <c r="L536" s="36">
        <v>5922.06</v>
      </c>
      <c r="M536" s="36">
        <v>21855.7</v>
      </c>
      <c r="N536" s="31" t="s">
        <v>594</v>
      </c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  <c r="AT536" s="32"/>
      <c r="AU536" s="32"/>
      <c r="AV536" s="32"/>
      <c r="AW536" s="32"/>
      <c r="AX536" s="32"/>
      <c r="AY536" s="32"/>
      <c r="AZ536" s="32"/>
      <c r="BA536" s="32"/>
      <c r="BB536" s="32"/>
      <c r="BC536" s="32"/>
      <c r="BD536" s="32"/>
      <c r="BE536" s="32"/>
      <c r="BF536" s="32"/>
      <c r="BG536" s="32"/>
      <c r="BH536" s="32"/>
      <c r="BI536" s="32"/>
      <c r="BJ536" s="32"/>
      <c r="BK536" s="32"/>
      <c r="BL536" s="32"/>
      <c r="BM536" s="32"/>
      <c r="BN536" s="32"/>
      <c r="BO536" s="32"/>
      <c r="BP536" s="32"/>
      <c r="BQ536" s="32"/>
      <c r="BR536" s="32"/>
      <c r="BS536" s="32"/>
      <c r="BT536" s="32"/>
      <c r="BU536" s="32"/>
      <c r="BV536" s="32"/>
      <c r="BW536" s="32"/>
      <c r="BX536" s="32"/>
      <c r="BY536" s="32"/>
      <c r="BZ536" s="32"/>
      <c r="CA536" s="32"/>
      <c r="CB536" s="32"/>
      <c r="CC536" s="32"/>
      <c r="CD536" s="32"/>
      <c r="CE536" s="32"/>
      <c r="CF536" s="32"/>
      <c r="CG536" s="32"/>
      <c r="CH536" s="32"/>
      <c r="CI536" s="32"/>
      <c r="CJ536" s="32"/>
      <c r="CK536" s="32"/>
      <c r="CL536" s="32"/>
      <c r="CM536" s="32"/>
      <c r="CN536" s="32"/>
      <c r="CO536" s="32"/>
      <c r="CP536" s="32"/>
      <c r="CQ536" s="32"/>
      <c r="CR536" s="32"/>
      <c r="CS536" s="32"/>
      <c r="CT536" s="32"/>
      <c r="CU536" s="32"/>
    </row>
    <row r="537" spans="1:99" s="33" customFormat="1" ht="12" x14ac:dyDescent="0.2">
      <c r="A537" s="26">
        <f t="shared" si="8"/>
        <v>534</v>
      </c>
      <c r="B537" s="34" t="s">
        <v>578</v>
      </c>
      <c r="C537" s="34" t="s">
        <v>572</v>
      </c>
      <c r="D537" s="34" t="s">
        <v>591</v>
      </c>
      <c r="E537" s="34" t="s">
        <v>574</v>
      </c>
      <c r="F537" s="35">
        <v>10000</v>
      </c>
      <c r="G537" s="35">
        <v>10000</v>
      </c>
      <c r="H537" s="36">
        <v>287</v>
      </c>
      <c r="I537" s="36">
        <v>0</v>
      </c>
      <c r="J537" s="36">
        <v>304</v>
      </c>
      <c r="K537" s="36">
        <v>2824.94</v>
      </c>
      <c r="L537" s="36">
        <v>3415.94</v>
      </c>
      <c r="M537" s="36">
        <v>6584.06</v>
      </c>
      <c r="N537" s="31" t="s">
        <v>593</v>
      </c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  <c r="AT537" s="32"/>
      <c r="AU537" s="32"/>
      <c r="AV537" s="32"/>
      <c r="AW537" s="32"/>
      <c r="AX537" s="32"/>
      <c r="AY537" s="32"/>
      <c r="AZ537" s="32"/>
      <c r="BA537" s="32"/>
      <c r="BB537" s="32"/>
      <c r="BC537" s="32"/>
      <c r="BD537" s="32"/>
      <c r="BE537" s="32"/>
      <c r="BF537" s="32"/>
      <c r="BG537" s="32"/>
      <c r="BH537" s="32"/>
      <c r="BI537" s="32"/>
      <c r="BJ537" s="32"/>
      <c r="BK537" s="32"/>
      <c r="BL537" s="32"/>
      <c r="BM537" s="32"/>
      <c r="BN537" s="32"/>
      <c r="BO537" s="32"/>
      <c r="BP537" s="32"/>
      <c r="BQ537" s="32"/>
      <c r="BR537" s="32"/>
      <c r="BS537" s="32"/>
      <c r="BT537" s="32"/>
      <c r="BU537" s="32"/>
      <c r="BV537" s="32"/>
      <c r="BW537" s="32"/>
      <c r="BX537" s="32"/>
      <c r="BY537" s="32"/>
      <c r="BZ537" s="32"/>
      <c r="CA537" s="32"/>
      <c r="CB537" s="32"/>
      <c r="CC537" s="32"/>
      <c r="CD537" s="32"/>
      <c r="CE537" s="32"/>
      <c r="CF537" s="32"/>
      <c r="CG537" s="32"/>
      <c r="CH537" s="32"/>
      <c r="CI537" s="32"/>
      <c r="CJ537" s="32"/>
      <c r="CK537" s="32"/>
      <c r="CL537" s="32"/>
      <c r="CM537" s="32"/>
      <c r="CN537" s="32"/>
      <c r="CO537" s="32"/>
      <c r="CP537" s="32"/>
      <c r="CQ537" s="32"/>
      <c r="CR537" s="32"/>
      <c r="CS537" s="32"/>
      <c r="CT537" s="32"/>
      <c r="CU537" s="32"/>
    </row>
    <row r="538" spans="1:99" s="33" customFormat="1" ht="12" x14ac:dyDescent="0.2">
      <c r="A538" s="26">
        <f t="shared" si="8"/>
        <v>535</v>
      </c>
      <c r="B538" s="34" t="s">
        <v>579</v>
      </c>
      <c r="C538" s="34" t="s">
        <v>572</v>
      </c>
      <c r="D538" s="34" t="s">
        <v>588</v>
      </c>
      <c r="E538" s="34" t="s">
        <v>574</v>
      </c>
      <c r="F538" s="35">
        <v>35000</v>
      </c>
      <c r="G538" s="35">
        <v>35000</v>
      </c>
      <c r="H538" s="36">
        <v>1004.5</v>
      </c>
      <c r="I538" s="36">
        <v>0</v>
      </c>
      <c r="J538" s="36">
        <v>1064</v>
      </c>
      <c r="K538" s="36">
        <v>5021.25</v>
      </c>
      <c r="L538" s="36">
        <f>+K538+J538+H538</f>
        <v>7089.75</v>
      </c>
      <c r="M538" s="36">
        <f>+F538-L538</f>
        <v>27910.25</v>
      </c>
      <c r="N538" s="31" t="s">
        <v>594</v>
      </c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  <c r="AT538" s="32"/>
      <c r="AU538" s="32"/>
      <c r="AV538" s="32"/>
      <c r="AW538" s="32"/>
      <c r="AX538" s="32"/>
      <c r="AY538" s="32"/>
      <c r="AZ538" s="32"/>
      <c r="BA538" s="32"/>
      <c r="BB538" s="32"/>
      <c r="BC538" s="32"/>
      <c r="BD538" s="32"/>
      <c r="BE538" s="32"/>
      <c r="BF538" s="32"/>
      <c r="BG538" s="32"/>
      <c r="BH538" s="32"/>
      <c r="BI538" s="32"/>
      <c r="BJ538" s="32"/>
      <c r="BK538" s="32"/>
      <c r="BL538" s="32"/>
      <c r="BM538" s="32"/>
      <c r="BN538" s="32"/>
      <c r="BO538" s="32"/>
      <c r="BP538" s="32"/>
      <c r="BQ538" s="32"/>
      <c r="BR538" s="32"/>
      <c r="BS538" s="32"/>
      <c r="BT538" s="32"/>
      <c r="BU538" s="32"/>
      <c r="BV538" s="32"/>
      <c r="BW538" s="32"/>
      <c r="BX538" s="32"/>
      <c r="BY538" s="32"/>
      <c r="BZ538" s="32"/>
      <c r="CA538" s="32"/>
      <c r="CB538" s="32"/>
      <c r="CC538" s="32"/>
      <c r="CD538" s="32"/>
      <c r="CE538" s="32"/>
      <c r="CF538" s="32"/>
      <c r="CG538" s="32"/>
      <c r="CH538" s="32"/>
      <c r="CI538" s="32"/>
      <c r="CJ538" s="32"/>
      <c r="CK538" s="32"/>
      <c r="CL538" s="32"/>
      <c r="CM538" s="32"/>
      <c r="CN538" s="32"/>
      <c r="CO538" s="32"/>
      <c r="CP538" s="32"/>
      <c r="CQ538" s="32"/>
      <c r="CR538" s="32"/>
      <c r="CS538" s="32"/>
      <c r="CT538" s="32"/>
      <c r="CU538" s="32"/>
    </row>
    <row r="539" spans="1:99" s="33" customFormat="1" ht="12" x14ac:dyDescent="0.2">
      <c r="A539" s="26">
        <f t="shared" si="8"/>
        <v>536</v>
      </c>
      <c r="B539" s="34" t="s">
        <v>580</v>
      </c>
      <c r="C539" s="34" t="s">
        <v>572</v>
      </c>
      <c r="D539" s="34" t="s">
        <v>588</v>
      </c>
      <c r="E539" s="34" t="s">
        <v>574</v>
      </c>
      <c r="F539" s="35">
        <v>10000</v>
      </c>
      <c r="G539" s="35">
        <v>10000</v>
      </c>
      <c r="H539" s="36">
        <v>287</v>
      </c>
      <c r="I539" s="36">
        <v>0</v>
      </c>
      <c r="J539" s="36">
        <v>304</v>
      </c>
      <c r="K539" s="36">
        <v>521.25</v>
      </c>
      <c r="L539" s="36">
        <f>+K539+J539+H539</f>
        <v>1112.25</v>
      </c>
      <c r="M539" s="36">
        <f>+F539-L539</f>
        <v>8887.75</v>
      </c>
      <c r="N539" s="52" t="s">
        <v>593</v>
      </c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  <c r="AT539" s="32"/>
      <c r="AU539" s="32"/>
      <c r="AV539" s="32"/>
      <c r="AW539" s="32"/>
      <c r="AX539" s="32"/>
      <c r="AY539" s="32"/>
      <c r="AZ539" s="32"/>
      <c r="BA539" s="32"/>
      <c r="BB539" s="32"/>
      <c r="BC539" s="32"/>
      <c r="BD539" s="32"/>
      <c r="BE539" s="32"/>
      <c r="BF539" s="32"/>
      <c r="BG539" s="32"/>
      <c r="BH539" s="32"/>
      <c r="BI539" s="32"/>
      <c r="BJ539" s="32"/>
      <c r="BK539" s="32"/>
      <c r="BL539" s="32"/>
      <c r="BM539" s="32"/>
      <c r="BN539" s="32"/>
      <c r="BO539" s="32"/>
      <c r="BP539" s="32"/>
      <c r="BQ539" s="32"/>
      <c r="BR539" s="32"/>
      <c r="BS539" s="32"/>
      <c r="BT539" s="32"/>
      <c r="BU539" s="32"/>
      <c r="BV539" s="32"/>
      <c r="BW539" s="32"/>
      <c r="BX539" s="32"/>
      <c r="BY539" s="32"/>
      <c r="BZ539" s="32"/>
      <c r="CA539" s="32"/>
      <c r="CB539" s="32"/>
      <c r="CC539" s="32"/>
      <c r="CD539" s="32"/>
      <c r="CE539" s="32"/>
      <c r="CF539" s="32"/>
      <c r="CG539" s="32"/>
      <c r="CH539" s="32"/>
      <c r="CI539" s="32"/>
      <c r="CJ539" s="32"/>
      <c r="CK539" s="32"/>
      <c r="CL539" s="32"/>
      <c r="CM539" s="32"/>
      <c r="CN539" s="32"/>
      <c r="CO539" s="32"/>
      <c r="CP539" s="32"/>
      <c r="CQ539" s="32"/>
      <c r="CR539" s="32"/>
      <c r="CS539" s="32"/>
      <c r="CT539" s="32"/>
      <c r="CU539" s="32"/>
    </row>
    <row r="540" spans="1:99" s="33" customFormat="1" ht="12.75" thickBot="1" x14ac:dyDescent="0.25">
      <c r="A540" s="53"/>
      <c r="B540" s="54" t="s">
        <v>592</v>
      </c>
      <c r="C540" s="54"/>
      <c r="D540" s="54"/>
      <c r="E540" s="54"/>
      <c r="F540" s="55">
        <f>SUM(F4:F539)</f>
        <v>15116174.180000002</v>
      </c>
      <c r="G540" s="55">
        <f t="shared" ref="G540:J540" si="9">SUM(G4:G539)</f>
        <v>15116174.180000002</v>
      </c>
      <c r="H540" s="56">
        <f t="shared" si="9"/>
        <v>433834.26342900016</v>
      </c>
      <c r="I540" s="55">
        <f t="shared" si="9"/>
        <v>774920.38000000035</v>
      </c>
      <c r="J540" s="56">
        <f t="shared" si="9"/>
        <v>457921.12676800042</v>
      </c>
      <c r="K540" s="57">
        <v>2025078.94</v>
      </c>
      <c r="L540" s="57">
        <v>3691754.71</v>
      </c>
      <c r="M540" s="57">
        <v>11424419.470000001</v>
      </c>
      <c r="N540" s="58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32"/>
      <c r="BD540" s="32"/>
      <c r="BE540" s="32"/>
      <c r="BF540" s="32"/>
      <c r="BG540" s="32"/>
      <c r="BH540" s="32"/>
      <c r="BI540" s="32"/>
      <c r="BJ540" s="32"/>
      <c r="BK540" s="32"/>
      <c r="BL540" s="32"/>
      <c r="BM540" s="32"/>
      <c r="BN540" s="32"/>
      <c r="BO540" s="32"/>
      <c r="BP540" s="32"/>
      <c r="BQ540" s="32"/>
      <c r="BR540" s="32"/>
      <c r="BS540" s="32"/>
      <c r="BT540" s="32"/>
      <c r="BU540" s="32"/>
      <c r="BV540" s="32"/>
      <c r="BW540" s="32"/>
      <c r="BX540" s="32"/>
      <c r="BY540" s="32"/>
      <c r="BZ540" s="32"/>
      <c r="CA540" s="32"/>
      <c r="CB540" s="32"/>
      <c r="CC540" s="32"/>
      <c r="CD540" s="32"/>
      <c r="CE540" s="32"/>
      <c r="CF540" s="32"/>
      <c r="CG540" s="32"/>
      <c r="CH540" s="32"/>
      <c r="CI540" s="32"/>
      <c r="CJ540" s="32"/>
      <c r="CK540" s="32"/>
      <c r="CL540" s="32"/>
      <c r="CM540" s="32"/>
      <c r="CN540" s="32"/>
      <c r="CO540" s="32"/>
      <c r="CP540" s="32"/>
      <c r="CQ540" s="32"/>
      <c r="CR540" s="32"/>
      <c r="CS540" s="32"/>
      <c r="CT540" s="32"/>
      <c r="CU540" s="32"/>
    </row>
    <row r="541" spans="1:99" ht="15.75" thickTop="1" x14ac:dyDescent="0.25">
      <c r="A541" s="19"/>
      <c r="B541" s="18"/>
      <c r="C541" s="8"/>
      <c r="D541" s="8"/>
      <c r="E541" s="9"/>
      <c r="F541" s="21"/>
      <c r="G541" s="22"/>
      <c r="H541" s="22"/>
      <c r="I541" s="22"/>
      <c r="J541" s="22"/>
      <c r="K541" s="22"/>
      <c r="L541" s="22"/>
      <c r="M541" s="23"/>
      <c r="N541" s="23"/>
      <c r="P541" s="20"/>
    </row>
    <row r="542" spans="1:99" x14ac:dyDescent="0.25">
      <c r="A542" s="19"/>
      <c r="B542" s="8"/>
      <c r="C542" s="8"/>
      <c r="D542" s="8"/>
      <c r="E542" s="8"/>
      <c r="F542" s="21"/>
      <c r="G542" s="22"/>
      <c r="H542" s="22"/>
      <c r="I542" s="22"/>
      <c r="J542" s="22"/>
      <c r="K542" s="22"/>
      <c r="L542" s="22"/>
      <c r="M542" s="24"/>
      <c r="N542" s="23"/>
      <c r="P542" s="20"/>
    </row>
    <row r="543" spans="1:99" ht="18.75" x14ac:dyDescent="0.3">
      <c r="A543" s="19"/>
      <c r="B543" s="8"/>
      <c r="C543" s="5"/>
      <c r="D543" s="4"/>
      <c r="E543" s="4"/>
      <c r="F543" s="5"/>
      <c r="G543" s="4"/>
      <c r="H543" s="4"/>
      <c r="I543" s="4"/>
      <c r="J543" s="14"/>
      <c r="K543" s="15"/>
      <c r="L543" s="4"/>
      <c r="M543" s="8"/>
      <c r="N543" s="8"/>
    </row>
    <row r="544" spans="1:99" x14ac:dyDescent="0.25">
      <c r="B544" s="8"/>
      <c r="C544" s="8"/>
      <c r="D544" s="8"/>
      <c r="E544" s="8"/>
      <c r="F544" s="8"/>
      <c r="G544" s="10"/>
      <c r="H544" s="10"/>
      <c r="I544" s="10"/>
      <c r="J544" s="10"/>
      <c r="K544" s="10"/>
      <c r="L544" s="10"/>
      <c r="M544" s="8"/>
      <c r="N544" s="8"/>
    </row>
    <row r="545" spans="2:14" x14ac:dyDescent="0.25">
      <c r="B545" s="8"/>
      <c r="C545" s="8"/>
      <c r="D545" s="8"/>
      <c r="E545" s="8"/>
      <c r="F545" s="8"/>
      <c r="G545" s="10"/>
      <c r="H545" s="10"/>
      <c r="I545" s="10"/>
      <c r="J545" s="10"/>
      <c r="K545" s="10"/>
      <c r="L545" s="10"/>
      <c r="M545" s="8"/>
      <c r="N545" s="8"/>
    </row>
    <row r="546" spans="2:14" x14ac:dyDescent="0.25">
      <c r="B546" s="8"/>
      <c r="C546" s="11"/>
      <c r="D546" s="8"/>
      <c r="E546" s="11"/>
      <c r="F546" s="11"/>
      <c r="G546" s="11"/>
      <c r="H546" s="10"/>
      <c r="I546" s="10"/>
      <c r="J546" s="12"/>
      <c r="K546" s="11"/>
      <c r="L546" s="11"/>
      <c r="M546" s="8"/>
      <c r="N546" s="8"/>
    </row>
    <row r="547" spans="2:14" ht="18.75" x14ac:dyDescent="0.3">
      <c r="B547" s="8"/>
      <c r="C547" s="3" t="s">
        <v>596</v>
      </c>
      <c r="D547" s="8"/>
      <c r="E547" s="4"/>
      <c r="F547" s="3" t="s">
        <v>597</v>
      </c>
      <c r="G547" s="4"/>
      <c r="H547" s="10"/>
      <c r="I547" s="10"/>
      <c r="J547" s="13"/>
      <c r="K547" s="3" t="s">
        <v>598</v>
      </c>
      <c r="L547" s="4"/>
      <c r="M547" s="8"/>
      <c r="N547" s="8"/>
    </row>
    <row r="548" spans="2:14" ht="18.75" x14ac:dyDescent="0.3">
      <c r="B548" s="8"/>
      <c r="C548" s="5" t="s">
        <v>599</v>
      </c>
      <c r="D548" s="8"/>
      <c r="E548" s="4"/>
      <c r="F548" s="5" t="s">
        <v>600</v>
      </c>
      <c r="G548" s="4"/>
      <c r="H548" s="10"/>
      <c r="I548" s="10"/>
      <c r="J548" s="14"/>
      <c r="K548" s="15" t="s">
        <v>601</v>
      </c>
      <c r="L548" s="4"/>
      <c r="M548" s="8"/>
      <c r="N548" s="8"/>
    </row>
    <row r="549" spans="2:14" x14ac:dyDescent="0.25">
      <c r="B549" s="8"/>
      <c r="C549" s="8"/>
      <c r="D549" s="8"/>
      <c r="E549" s="8"/>
      <c r="F549" s="8"/>
      <c r="G549" s="10"/>
      <c r="H549" s="10"/>
      <c r="I549" s="10"/>
      <c r="J549" s="10"/>
      <c r="K549" s="10"/>
      <c r="L549" s="10"/>
      <c r="M549" s="8"/>
      <c r="N549" s="8"/>
    </row>
    <row r="550" spans="2:14" x14ac:dyDescent="0.25">
      <c r="B550" s="8"/>
      <c r="C550" s="8"/>
      <c r="D550" s="8"/>
      <c r="E550" s="8"/>
      <c r="F550" s="8"/>
      <c r="G550" s="10"/>
      <c r="H550" s="10"/>
      <c r="I550" s="10"/>
      <c r="J550" s="10"/>
      <c r="K550" s="10"/>
      <c r="L550" s="10"/>
      <c r="M550" s="8"/>
      <c r="N550" s="8"/>
    </row>
    <row r="551" spans="2:14" x14ac:dyDescent="0.25">
      <c r="B551" s="8"/>
      <c r="C551" s="8"/>
      <c r="D551" s="8"/>
      <c r="E551" s="8"/>
      <c r="F551" s="8"/>
      <c r="G551" s="10"/>
      <c r="H551" s="10"/>
      <c r="I551" s="10"/>
      <c r="J551" s="10"/>
      <c r="K551" s="10"/>
      <c r="L551" s="10"/>
      <c r="M551" s="8"/>
      <c r="N551" s="8"/>
    </row>
    <row r="552" spans="2:14" x14ac:dyDescent="0.25">
      <c r="B552" s="8"/>
      <c r="C552" s="8"/>
      <c r="D552" s="8"/>
      <c r="E552" s="8"/>
      <c r="F552" s="8"/>
      <c r="G552" s="10"/>
      <c r="H552" s="10"/>
      <c r="I552" s="10"/>
      <c r="J552" s="10"/>
      <c r="K552" s="10"/>
      <c r="L552" s="10"/>
      <c r="M552" s="8"/>
      <c r="N552" s="8"/>
    </row>
    <row r="553" spans="2:14" x14ac:dyDescent="0.25">
      <c r="B553" s="8"/>
      <c r="C553" s="8"/>
      <c r="D553" s="8"/>
      <c r="E553" s="8"/>
      <c r="F553" s="8"/>
      <c r="G553" s="10"/>
      <c r="H553" s="10"/>
      <c r="I553" s="10"/>
      <c r="J553" s="10"/>
      <c r="K553" s="10"/>
      <c r="L553" s="10"/>
      <c r="M553" s="8"/>
      <c r="N553" s="8"/>
    </row>
    <row r="554" spans="2:14" x14ac:dyDescent="0.25">
      <c r="B554" s="8"/>
      <c r="C554" s="8"/>
      <c r="D554" s="8"/>
      <c r="E554" s="8"/>
      <c r="F554" s="8"/>
      <c r="G554" s="10"/>
      <c r="H554" s="10"/>
      <c r="I554" s="10"/>
      <c r="J554" s="10"/>
      <c r="K554" s="10"/>
      <c r="L554" s="10"/>
      <c r="M554" s="8"/>
      <c r="N554" s="8"/>
    </row>
    <row r="555" spans="2:14" x14ac:dyDescent="0.25">
      <c r="B555" s="8"/>
      <c r="C555" s="8"/>
      <c r="D555" s="8"/>
      <c r="E555" s="8"/>
      <c r="F555" s="8"/>
      <c r="G555" s="10"/>
      <c r="H555" s="10"/>
      <c r="I555" s="10"/>
      <c r="J555" s="10"/>
      <c r="K555" s="10"/>
      <c r="L555" s="10"/>
      <c r="M555" s="8"/>
      <c r="N555" s="8"/>
    </row>
    <row r="556" spans="2:14" x14ac:dyDescent="0.25">
      <c r="B556" s="8"/>
      <c r="C556" s="8"/>
      <c r="D556" s="8"/>
      <c r="E556" s="8"/>
      <c r="F556" s="8"/>
      <c r="G556" s="10"/>
      <c r="H556" s="10"/>
      <c r="I556" s="10"/>
      <c r="J556" s="10"/>
      <c r="K556" s="10"/>
      <c r="L556" s="10"/>
      <c r="M556" s="8"/>
      <c r="N556" s="8"/>
    </row>
    <row r="557" spans="2:14" x14ac:dyDescent="0.25">
      <c r="B557" s="8"/>
      <c r="C557" s="8"/>
      <c r="D557" s="8"/>
      <c r="E557" s="8"/>
      <c r="F557" s="8"/>
      <c r="G557" s="10"/>
      <c r="H557" s="10"/>
      <c r="I557" s="10"/>
      <c r="J557" s="10"/>
      <c r="K557" s="10"/>
      <c r="L557" s="10"/>
      <c r="M557" s="8"/>
      <c r="N557" s="8"/>
    </row>
    <row r="558" spans="2:14" x14ac:dyDescent="0.25">
      <c r="B558" s="8"/>
      <c r="C558" s="8"/>
      <c r="D558" s="8"/>
      <c r="E558" s="8"/>
      <c r="F558" s="8"/>
      <c r="G558" s="10"/>
      <c r="H558" s="10"/>
      <c r="I558" s="10"/>
      <c r="J558" s="10"/>
      <c r="K558" s="10"/>
      <c r="L558" s="10"/>
      <c r="M558" s="8"/>
      <c r="N558" s="8"/>
    </row>
    <row r="559" spans="2:14" x14ac:dyDescent="0.25">
      <c r="B559" s="8"/>
      <c r="C559" s="8"/>
      <c r="D559" s="8"/>
      <c r="E559" s="8"/>
      <c r="F559" s="8"/>
      <c r="G559" s="10"/>
      <c r="H559" s="10"/>
      <c r="I559" s="10"/>
      <c r="J559" s="10"/>
      <c r="K559" s="10"/>
      <c r="L559" s="10"/>
      <c r="M559" s="8"/>
      <c r="N559" s="8"/>
    </row>
    <row r="560" spans="2:14" x14ac:dyDescent="0.25">
      <c r="B560" s="8"/>
      <c r="C560" s="8"/>
      <c r="D560" s="8"/>
      <c r="E560" s="8"/>
      <c r="F560" s="8"/>
      <c r="G560" s="10"/>
      <c r="H560" s="10"/>
      <c r="I560" s="10"/>
      <c r="J560" s="10"/>
      <c r="K560" s="10"/>
      <c r="L560" s="10"/>
      <c r="M560" s="8"/>
      <c r="N560" s="8"/>
    </row>
    <row r="561" spans="2:14" x14ac:dyDescent="0.25">
      <c r="B561" s="8"/>
      <c r="C561" s="8"/>
      <c r="D561" s="8"/>
      <c r="E561" s="8"/>
      <c r="F561" s="8"/>
      <c r="G561" s="10"/>
      <c r="H561" s="10"/>
      <c r="I561" s="10"/>
      <c r="J561" s="10"/>
      <c r="K561" s="10"/>
      <c r="L561" s="10"/>
      <c r="M561" s="8"/>
      <c r="N561" s="8"/>
    </row>
    <row r="562" spans="2:14" x14ac:dyDescent="0.25">
      <c r="B562" s="8"/>
      <c r="C562" s="8"/>
      <c r="D562" s="8"/>
      <c r="E562" s="8"/>
      <c r="F562" s="8"/>
      <c r="G562" s="10"/>
      <c r="H562" s="10"/>
      <c r="I562" s="10"/>
      <c r="J562" s="10"/>
      <c r="K562" s="10"/>
      <c r="L562" s="10"/>
      <c r="M562" s="8"/>
      <c r="N562" s="8"/>
    </row>
    <row r="563" spans="2:14" x14ac:dyDescent="0.25">
      <c r="B563" s="8"/>
      <c r="C563" s="8"/>
      <c r="D563" s="8"/>
      <c r="E563" s="8"/>
      <c r="F563" s="8"/>
      <c r="G563" s="10"/>
      <c r="H563" s="10"/>
      <c r="I563" s="10"/>
      <c r="J563" s="10"/>
      <c r="K563" s="10"/>
      <c r="L563" s="10"/>
      <c r="M563" s="8"/>
      <c r="N563" s="8"/>
    </row>
    <row r="564" spans="2:14" x14ac:dyDescent="0.25">
      <c r="B564" s="8"/>
      <c r="C564" s="8"/>
      <c r="D564" s="8"/>
      <c r="E564" s="8"/>
      <c r="F564" s="8"/>
      <c r="G564" s="10"/>
      <c r="H564" s="10"/>
      <c r="I564" s="10"/>
      <c r="J564" s="10"/>
      <c r="K564" s="10"/>
      <c r="L564" s="10"/>
      <c r="M564" s="8"/>
      <c r="N564" s="8"/>
    </row>
    <row r="565" spans="2:14" x14ac:dyDescent="0.25">
      <c r="B565" s="8"/>
      <c r="C565" s="8"/>
      <c r="D565" s="8"/>
      <c r="E565" s="8"/>
      <c r="F565" s="8"/>
      <c r="G565" s="10"/>
      <c r="H565" s="10"/>
      <c r="I565" s="10"/>
      <c r="J565" s="10"/>
      <c r="K565" s="10"/>
      <c r="L565" s="10"/>
      <c r="M565" s="8"/>
      <c r="N565" s="8"/>
    </row>
    <row r="566" spans="2:14" x14ac:dyDescent="0.25">
      <c r="B566" s="8"/>
      <c r="C566" s="8"/>
      <c r="D566" s="8"/>
      <c r="E566" s="8"/>
      <c r="F566" s="8"/>
      <c r="G566" s="10"/>
      <c r="H566" s="10"/>
      <c r="I566" s="10"/>
      <c r="J566" s="10"/>
      <c r="K566" s="10"/>
      <c r="L566" s="10"/>
      <c r="M566" s="8"/>
      <c r="N566" s="8"/>
    </row>
    <row r="567" spans="2:14" x14ac:dyDescent="0.25">
      <c r="B567" s="8"/>
      <c r="C567" s="8"/>
      <c r="D567" s="8"/>
      <c r="E567" s="8"/>
      <c r="F567" s="8"/>
      <c r="G567" s="10"/>
      <c r="H567" s="10"/>
      <c r="I567" s="10"/>
      <c r="J567" s="10"/>
      <c r="K567" s="10"/>
      <c r="L567" s="10"/>
      <c r="M567" s="8"/>
      <c r="N567" s="8"/>
    </row>
    <row r="568" spans="2:14" x14ac:dyDescent="0.25">
      <c r="B568" s="8"/>
      <c r="C568" s="8"/>
      <c r="D568" s="8"/>
      <c r="E568" s="8"/>
      <c r="F568" s="8"/>
      <c r="G568" s="10"/>
      <c r="H568" s="10"/>
      <c r="I568" s="10"/>
      <c r="J568" s="10"/>
      <c r="K568" s="10"/>
      <c r="L568" s="10"/>
      <c r="M568" s="8"/>
      <c r="N568" s="8"/>
    </row>
    <row r="569" spans="2:14" x14ac:dyDescent="0.25">
      <c r="B569" s="8"/>
      <c r="C569" s="8"/>
      <c r="D569" s="8"/>
      <c r="E569" s="8"/>
      <c r="F569" s="8"/>
      <c r="G569" s="10"/>
      <c r="H569" s="10"/>
      <c r="I569" s="10"/>
      <c r="J569" s="10"/>
      <c r="K569" s="10"/>
      <c r="L569" s="10"/>
      <c r="M569" s="8"/>
      <c r="N569" s="8"/>
    </row>
    <row r="570" spans="2:14" x14ac:dyDescent="0.25">
      <c r="B570" s="8"/>
      <c r="C570" s="8"/>
      <c r="D570" s="8"/>
      <c r="E570" s="8"/>
      <c r="F570" s="8"/>
      <c r="G570" s="10"/>
      <c r="H570" s="10"/>
      <c r="I570" s="10"/>
      <c r="J570" s="10"/>
      <c r="K570" s="10"/>
      <c r="L570" s="10"/>
      <c r="M570" s="8"/>
      <c r="N570" s="8"/>
    </row>
    <row r="571" spans="2:14" x14ac:dyDescent="0.25">
      <c r="B571" s="8"/>
      <c r="C571" s="8"/>
      <c r="D571" s="8"/>
      <c r="E571" s="8"/>
      <c r="F571" s="8"/>
      <c r="G571" s="10"/>
      <c r="H571" s="10"/>
      <c r="I571" s="10"/>
      <c r="J571" s="10"/>
      <c r="K571" s="10"/>
      <c r="L571" s="10"/>
      <c r="M571" s="8"/>
      <c r="N571" s="8"/>
    </row>
    <row r="572" spans="2:14" x14ac:dyDescent="0.25">
      <c r="B572" s="8"/>
      <c r="C572" s="8"/>
      <c r="D572" s="8"/>
      <c r="E572" s="8"/>
      <c r="F572" s="8"/>
      <c r="G572" s="10"/>
      <c r="H572" s="10"/>
      <c r="I572" s="10"/>
      <c r="J572" s="10"/>
      <c r="K572" s="10"/>
      <c r="L572" s="10"/>
      <c r="M572" s="8"/>
      <c r="N572" s="8"/>
    </row>
    <row r="573" spans="2:14" x14ac:dyDescent="0.25">
      <c r="B573" s="8"/>
      <c r="C573" s="8"/>
      <c r="D573" s="8"/>
      <c r="E573" s="8"/>
      <c r="F573" s="8"/>
      <c r="G573" s="10"/>
      <c r="H573" s="10"/>
      <c r="I573" s="10"/>
      <c r="J573" s="10"/>
      <c r="K573" s="10"/>
      <c r="L573" s="10"/>
      <c r="M573" s="8"/>
      <c r="N573" s="8"/>
    </row>
    <row r="574" spans="2:14" x14ac:dyDescent="0.25">
      <c r="B574" s="8"/>
      <c r="C574" s="8"/>
      <c r="D574" s="8"/>
      <c r="E574" s="8"/>
      <c r="F574" s="8"/>
      <c r="G574" s="10"/>
      <c r="H574" s="10"/>
      <c r="I574" s="10"/>
      <c r="J574" s="10"/>
      <c r="K574" s="10"/>
      <c r="L574" s="10"/>
      <c r="M574" s="8"/>
      <c r="N574" s="8"/>
    </row>
    <row r="575" spans="2:14" x14ac:dyDescent="0.25">
      <c r="B575" s="8"/>
      <c r="C575" s="8"/>
      <c r="D575" s="8"/>
      <c r="E575" s="8"/>
      <c r="F575" s="8"/>
      <c r="G575" s="10"/>
      <c r="H575" s="10"/>
      <c r="I575" s="10"/>
      <c r="J575" s="10"/>
      <c r="K575" s="10"/>
      <c r="L575" s="10"/>
      <c r="M575" s="8"/>
      <c r="N575" s="8"/>
    </row>
    <row r="576" spans="2:14" x14ac:dyDescent="0.25">
      <c r="B576" s="8"/>
      <c r="C576" s="8"/>
      <c r="D576" s="8"/>
      <c r="E576" s="8"/>
      <c r="F576" s="8"/>
      <c r="G576" s="10"/>
      <c r="H576" s="10"/>
      <c r="I576" s="10"/>
      <c r="J576" s="10"/>
      <c r="K576" s="10"/>
      <c r="L576" s="10"/>
      <c r="M576" s="8"/>
      <c r="N576" s="8"/>
    </row>
    <row r="577" spans="2:14" x14ac:dyDescent="0.25">
      <c r="B577" s="8"/>
      <c r="C577" s="8"/>
      <c r="D577" s="8"/>
      <c r="E577" s="8"/>
      <c r="F577" s="8"/>
      <c r="G577" s="10"/>
      <c r="H577" s="10"/>
      <c r="I577" s="10"/>
      <c r="J577" s="10"/>
      <c r="K577" s="10"/>
      <c r="L577" s="10"/>
      <c r="M577" s="8"/>
      <c r="N577" s="8"/>
    </row>
    <row r="578" spans="2:14" x14ac:dyDescent="0.25">
      <c r="B578" s="8"/>
      <c r="C578" s="8"/>
      <c r="D578" s="8"/>
      <c r="E578" s="8"/>
      <c r="F578" s="8"/>
      <c r="G578" s="10"/>
      <c r="H578" s="10"/>
      <c r="I578" s="10"/>
      <c r="J578" s="10"/>
      <c r="K578" s="10"/>
      <c r="L578" s="10"/>
      <c r="M578" s="8"/>
      <c r="N578" s="8"/>
    </row>
    <row r="579" spans="2:14" x14ac:dyDescent="0.25">
      <c r="B579" s="8"/>
      <c r="C579" s="8"/>
      <c r="D579" s="8"/>
      <c r="E579" s="8"/>
      <c r="F579" s="8"/>
      <c r="G579" s="10"/>
      <c r="H579" s="10"/>
      <c r="I579" s="10"/>
      <c r="J579" s="10"/>
      <c r="K579" s="10"/>
      <c r="L579" s="10"/>
      <c r="M579" s="8"/>
      <c r="N579" s="8"/>
    </row>
    <row r="580" spans="2:14" x14ac:dyDescent="0.25">
      <c r="B580" s="8"/>
      <c r="C580" s="8"/>
      <c r="D580" s="8"/>
      <c r="E580" s="8"/>
      <c r="F580" s="8"/>
      <c r="G580" s="10"/>
      <c r="H580" s="10"/>
      <c r="I580" s="10"/>
      <c r="J580" s="10"/>
      <c r="K580" s="10"/>
      <c r="L580" s="10"/>
      <c r="M580" s="8"/>
      <c r="N580" s="8"/>
    </row>
    <row r="581" spans="2:14" x14ac:dyDescent="0.25">
      <c r="B581" s="8"/>
      <c r="C581" s="8"/>
      <c r="D581" s="8"/>
      <c r="E581" s="8"/>
      <c r="F581" s="8"/>
      <c r="G581" s="10"/>
      <c r="H581" s="10"/>
      <c r="I581" s="10"/>
      <c r="J581" s="10"/>
      <c r="K581" s="10"/>
      <c r="L581" s="10"/>
      <c r="M581" s="8"/>
      <c r="N581" s="8"/>
    </row>
    <row r="582" spans="2:14" x14ac:dyDescent="0.25">
      <c r="B582" s="8"/>
      <c r="C582" s="8"/>
      <c r="D582" s="8"/>
      <c r="E582" s="8"/>
      <c r="F582" s="8"/>
      <c r="G582" s="10"/>
      <c r="H582" s="10"/>
      <c r="I582" s="10"/>
      <c r="J582" s="10"/>
      <c r="K582" s="10"/>
      <c r="L582" s="10"/>
      <c r="M582" s="8"/>
      <c r="N582" s="8"/>
    </row>
    <row r="583" spans="2:14" x14ac:dyDescent="0.25">
      <c r="B583" s="8"/>
      <c r="C583" s="8"/>
      <c r="D583" s="8"/>
      <c r="E583" s="8"/>
      <c r="F583" s="8"/>
      <c r="G583" s="10"/>
      <c r="H583" s="10"/>
      <c r="I583" s="10"/>
      <c r="J583" s="10"/>
      <c r="K583" s="10"/>
      <c r="L583" s="10"/>
      <c r="M583" s="8"/>
      <c r="N583" s="8"/>
    </row>
    <row r="584" spans="2:14" x14ac:dyDescent="0.25">
      <c r="B584" s="8"/>
      <c r="C584" s="8"/>
      <c r="D584" s="8"/>
      <c r="E584" s="8"/>
      <c r="F584" s="8"/>
      <c r="G584" s="10"/>
      <c r="H584" s="10"/>
      <c r="I584" s="10"/>
      <c r="J584" s="10"/>
      <c r="K584" s="10"/>
      <c r="L584" s="10"/>
      <c r="M584" s="8"/>
      <c r="N584" s="8"/>
    </row>
    <row r="585" spans="2:14" x14ac:dyDescent="0.25">
      <c r="B585" s="8"/>
      <c r="C585" s="8"/>
      <c r="D585" s="8"/>
      <c r="E585" s="8"/>
      <c r="F585" s="8"/>
      <c r="G585" s="10"/>
      <c r="H585" s="10"/>
      <c r="I585" s="10"/>
      <c r="J585" s="10"/>
      <c r="K585" s="10"/>
      <c r="L585" s="10"/>
      <c r="M585" s="8"/>
      <c r="N585" s="8"/>
    </row>
    <row r="586" spans="2:14" x14ac:dyDescent="0.25">
      <c r="B586" s="8"/>
      <c r="C586" s="8"/>
      <c r="D586" s="8"/>
      <c r="E586" s="8"/>
      <c r="F586" s="8"/>
      <c r="G586" s="10"/>
      <c r="H586" s="10"/>
      <c r="I586" s="10"/>
      <c r="J586" s="10"/>
      <c r="K586" s="10"/>
      <c r="L586" s="10"/>
      <c r="M586" s="8"/>
      <c r="N586" s="8"/>
    </row>
    <row r="587" spans="2:14" x14ac:dyDescent="0.25">
      <c r="B587" s="8"/>
      <c r="C587" s="8"/>
      <c r="D587" s="8"/>
      <c r="E587" s="8"/>
      <c r="F587" s="8"/>
      <c r="G587" s="10"/>
      <c r="H587" s="10"/>
      <c r="I587" s="10"/>
      <c r="J587" s="10"/>
      <c r="K587" s="10"/>
      <c r="L587" s="10"/>
      <c r="M587" s="8"/>
      <c r="N587" s="8"/>
    </row>
    <row r="588" spans="2:14" x14ac:dyDescent="0.25">
      <c r="B588" s="8"/>
      <c r="C588" s="8"/>
      <c r="D588" s="8"/>
      <c r="E588" s="8"/>
      <c r="F588" s="8"/>
      <c r="G588" s="10"/>
      <c r="H588" s="10"/>
      <c r="I588" s="10"/>
      <c r="J588" s="10"/>
      <c r="K588" s="10"/>
      <c r="L588" s="10"/>
      <c r="M588" s="8"/>
      <c r="N588" s="8"/>
    </row>
    <row r="589" spans="2:14" x14ac:dyDescent="0.25">
      <c r="B589" s="8"/>
      <c r="C589" s="8"/>
      <c r="D589" s="8"/>
      <c r="E589" s="8"/>
      <c r="F589" s="8"/>
      <c r="G589" s="10"/>
      <c r="H589" s="10"/>
      <c r="I589" s="10"/>
      <c r="J589" s="10"/>
      <c r="K589" s="10"/>
      <c r="L589" s="10"/>
      <c r="M589" s="8"/>
      <c r="N589" s="8"/>
    </row>
    <row r="590" spans="2:14" x14ac:dyDescent="0.25">
      <c r="B590" s="8"/>
      <c r="C590" s="8"/>
      <c r="D590" s="8"/>
      <c r="E590" s="8"/>
      <c r="F590" s="8"/>
      <c r="G590" s="10"/>
      <c r="H590" s="10"/>
      <c r="I590" s="10"/>
      <c r="J590" s="10"/>
      <c r="K590" s="10"/>
      <c r="L590" s="10"/>
      <c r="M590" s="8"/>
      <c r="N590" s="8"/>
    </row>
    <row r="591" spans="2:14" x14ac:dyDescent="0.25">
      <c r="B591" s="8"/>
      <c r="C591" s="8"/>
      <c r="D591" s="8"/>
      <c r="E591" s="8"/>
      <c r="F591" s="8"/>
      <c r="G591" s="10"/>
      <c r="H591" s="10"/>
      <c r="I591" s="10"/>
      <c r="J591" s="10"/>
      <c r="K591" s="10"/>
      <c r="L591" s="10"/>
      <c r="M591" s="8"/>
      <c r="N591" s="8"/>
    </row>
    <row r="592" spans="2:14" x14ac:dyDescent="0.25">
      <c r="B592" s="8"/>
      <c r="C592" s="8"/>
      <c r="D592" s="8"/>
      <c r="E592" s="8"/>
      <c r="F592" s="8"/>
      <c r="G592" s="10"/>
      <c r="H592" s="10"/>
      <c r="I592" s="10"/>
      <c r="J592" s="10"/>
      <c r="K592" s="10"/>
      <c r="L592" s="10"/>
      <c r="M592" s="8"/>
      <c r="N592" s="8"/>
    </row>
    <row r="593" spans="2:14" x14ac:dyDescent="0.25">
      <c r="B593" s="8"/>
      <c r="C593" s="8"/>
      <c r="D593" s="8"/>
      <c r="E593" s="8"/>
      <c r="F593" s="8"/>
      <c r="G593" s="10"/>
      <c r="H593" s="10"/>
      <c r="I593" s="10"/>
      <c r="J593" s="10"/>
      <c r="K593" s="10"/>
      <c r="L593" s="10"/>
      <c r="M593" s="8"/>
      <c r="N593" s="8"/>
    </row>
    <row r="594" spans="2:14" x14ac:dyDescent="0.25">
      <c r="B594" s="8"/>
      <c r="C594" s="8"/>
      <c r="D594" s="8"/>
      <c r="E594" s="8"/>
      <c r="F594" s="8"/>
      <c r="G594" s="10"/>
      <c r="H594" s="10"/>
      <c r="I594" s="10"/>
      <c r="J594" s="10"/>
      <c r="K594" s="10"/>
      <c r="L594" s="10"/>
      <c r="M594" s="8"/>
      <c r="N594" s="8"/>
    </row>
    <row r="595" spans="2:14" x14ac:dyDescent="0.25">
      <c r="B595" s="8"/>
      <c r="C595" s="8"/>
      <c r="D595" s="8"/>
      <c r="E595" s="8"/>
      <c r="F595" s="8"/>
      <c r="G595" s="10"/>
      <c r="H595" s="10"/>
      <c r="I595" s="10"/>
      <c r="J595" s="10"/>
      <c r="K595" s="10"/>
      <c r="L595" s="10"/>
      <c r="M595" s="8"/>
      <c r="N595" s="8"/>
    </row>
    <row r="596" spans="2:14" x14ac:dyDescent="0.25">
      <c r="B596" s="8"/>
      <c r="C596" s="8"/>
      <c r="D596" s="8"/>
      <c r="E596" s="8"/>
      <c r="F596" s="8"/>
      <c r="G596" s="10"/>
      <c r="H596" s="10"/>
      <c r="I596" s="10"/>
      <c r="J596" s="10"/>
      <c r="K596" s="10"/>
      <c r="L596" s="10"/>
      <c r="M596" s="8"/>
      <c r="N596" s="8"/>
    </row>
    <row r="597" spans="2:14" x14ac:dyDescent="0.25">
      <c r="B597" s="8"/>
      <c r="C597" s="8"/>
      <c r="D597" s="8"/>
      <c r="E597" s="8"/>
      <c r="F597" s="8"/>
      <c r="G597" s="10"/>
      <c r="H597" s="10"/>
      <c r="I597" s="10"/>
      <c r="J597" s="10"/>
      <c r="K597" s="10"/>
      <c r="L597" s="10"/>
      <c r="M597" s="8"/>
      <c r="N597" s="8"/>
    </row>
    <row r="598" spans="2:14" x14ac:dyDescent="0.25">
      <c r="B598" s="8"/>
      <c r="C598" s="8"/>
      <c r="D598" s="8"/>
      <c r="E598" s="8"/>
      <c r="F598" s="8"/>
      <c r="G598" s="10"/>
      <c r="H598" s="10"/>
      <c r="I598" s="10"/>
      <c r="J598" s="10"/>
      <c r="K598" s="10"/>
      <c r="L598" s="10"/>
      <c r="M598" s="8"/>
      <c r="N598" s="8"/>
    </row>
    <row r="599" spans="2:14" x14ac:dyDescent="0.25">
      <c r="B599" s="8"/>
      <c r="C599" s="8"/>
      <c r="D599" s="8"/>
      <c r="E599" s="8"/>
      <c r="F599" s="8"/>
      <c r="G599" s="10"/>
      <c r="H599" s="10"/>
      <c r="I599" s="10"/>
      <c r="J599" s="10"/>
      <c r="K599" s="10"/>
      <c r="L599" s="10"/>
      <c r="M599" s="8"/>
      <c r="N599" s="8"/>
    </row>
    <row r="600" spans="2:14" x14ac:dyDescent="0.25">
      <c r="B600" s="8"/>
      <c r="C600" s="8"/>
      <c r="D600" s="8"/>
      <c r="E600" s="8"/>
      <c r="F600" s="8"/>
      <c r="G600" s="10"/>
      <c r="H600" s="10"/>
      <c r="I600" s="10"/>
      <c r="J600" s="10"/>
      <c r="K600" s="10"/>
      <c r="L600" s="10"/>
      <c r="M600" s="8"/>
      <c r="N600" s="8"/>
    </row>
    <row r="601" spans="2:14" x14ac:dyDescent="0.25">
      <c r="B601" s="8"/>
      <c r="C601" s="8"/>
      <c r="D601" s="8"/>
      <c r="E601" s="8"/>
      <c r="F601" s="8"/>
      <c r="G601" s="10"/>
      <c r="H601" s="10"/>
      <c r="I601" s="10"/>
      <c r="J601" s="10"/>
      <c r="K601" s="10"/>
      <c r="L601" s="10"/>
      <c r="M601" s="8"/>
      <c r="N601" s="8"/>
    </row>
    <row r="602" spans="2:14" x14ac:dyDescent="0.25">
      <c r="B602" s="8"/>
      <c r="C602" s="8"/>
      <c r="D602" s="8"/>
      <c r="E602" s="8"/>
      <c r="F602" s="8"/>
      <c r="G602" s="10"/>
      <c r="H602" s="10"/>
      <c r="I602" s="10"/>
      <c r="J602" s="10"/>
      <c r="K602" s="10"/>
      <c r="L602" s="10"/>
      <c r="M602" s="8"/>
      <c r="N602" s="8"/>
    </row>
    <row r="603" spans="2:14" x14ac:dyDescent="0.25">
      <c r="B603" s="8"/>
      <c r="C603" s="8"/>
      <c r="D603" s="8"/>
      <c r="E603" s="8"/>
      <c r="F603" s="8"/>
      <c r="G603" s="10"/>
      <c r="H603" s="10"/>
      <c r="I603" s="10"/>
      <c r="J603" s="10"/>
      <c r="K603" s="10"/>
      <c r="L603" s="10"/>
      <c r="M603" s="8"/>
      <c r="N603" s="8"/>
    </row>
    <row r="604" spans="2:14" x14ac:dyDescent="0.25">
      <c r="B604" s="8"/>
      <c r="C604" s="8"/>
      <c r="D604" s="8"/>
      <c r="E604" s="8"/>
      <c r="F604" s="8"/>
      <c r="G604" s="10"/>
      <c r="H604" s="10"/>
      <c r="I604" s="10"/>
      <c r="J604" s="10"/>
      <c r="K604" s="10"/>
      <c r="L604" s="10"/>
      <c r="M604" s="8"/>
      <c r="N604" s="8"/>
    </row>
    <row r="605" spans="2:14" x14ac:dyDescent="0.25">
      <c r="B605" s="8"/>
      <c r="C605" s="8"/>
      <c r="D605" s="8"/>
      <c r="E605" s="8"/>
      <c r="F605" s="8"/>
      <c r="G605" s="10"/>
      <c r="H605" s="10"/>
      <c r="I605" s="10"/>
      <c r="J605" s="10"/>
      <c r="K605" s="10"/>
      <c r="L605" s="10"/>
      <c r="M605" s="8"/>
      <c r="N605" s="8"/>
    </row>
    <row r="606" spans="2:14" x14ac:dyDescent="0.25">
      <c r="B606" s="8"/>
      <c r="C606" s="8"/>
      <c r="D606" s="8"/>
      <c r="E606" s="8"/>
      <c r="F606" s="8"/>
      <c r="G606" s="10"/>
      <c r="H606" s="10"/>
      <c r="I606" s="10"/>
      <c r="J606" s="10"/>
      <c r="K606" s="10"/>
      <c r="L606" s="10"/>
      <c r="M606" s="8"/>
      <c r="N606" s="8"/>
    </row>
    <row r="607" spans="2:14" x14ac:dyDescent="0.25">
      <c r="B607" s="8"/>
      <c r="C607" s="8"/>
      <c r="D607" s="8"/>
      <c r="E607" s="8"/>
      <c r="F607" s="8"/>
      <c r="G607" s="10"/>
      <c r="H607" s="10"/>
      <c r="I607" s="10"/>
      <c r="J607" s="10"/>
      <c r="K607" s="10"/>
      <c r="L607" s="10"/>
      <c r="M607" s="8"/>
      <c r="N607" s="8"/>
    </row>
    <row r="608" spans="2:14" x14ac:dyDescent="0.25">
      <c r="B608" s="8"/>
      <c r="C608" s="8"/>
      <c r="D608" s="8"/>
      <c r="E608" s="8"/>
      <c r="F608" s="8"/>
      <c r="G608" s="10"/>
      <c r="H608" s="10"/>
      <c r="I608" s="10"/>
      <c r="J608" s="10"/>
      <c r="K608" s="10"/>
      <c r="L608" s="10"/>
      <c r="M608" s="8"/>
      <c r="N608" s="8"/>
    </row>
    <row r="609" spans="2:14" x14ac:dyDescent="0.25">
      <c r="B609" s="8"/>
      <c r="C609" s="8"/>
      <c r="D609" s="8"/>
      <c r="E609" s="8"/>
      <c r="F609" s="8"/>
      <c r="G609" s="10"/>
      <c r="H609" s="10"/>
      <c r="I609" s="10"/>
      <c r="J609" s="10"/>
      <c r="K609" s="10"/>
      <c r="L609" s="10"/>
      <c r="M609" s="8"/>
      <c r="N609" s="8"/>
    </row>
    <row r="610" spans="2:14" x14ac:dyDescent="0.25">
      <c r="B610" s="8"/>
      <c r="C610" s="8"/>
      <c r="D610" s="8"/>
      <c r="E610" s="8"/>
      <c r="F610" s="8"/>
      <c r="G610" s="10"/>
      <c r="H610" s="10"/>
      <c r="I610" s="10"/>
      <c r="J610" s="10"/>
      <c r="K610" s="10"/>
      <c r="L610" s="10"/>
      <c r="M610" s="8"/>
      <c r="N610" s="8"/>
    </row>
    <row r="611" spans="2:14" x14ac:dyDescent="0.25">
      <c r="B611" s="8"/>
      <c r="C611" s="8"/>
      <c r="D611" s="8"/>
      <c r="E611" s="8"/>
      <c r="F611" s="8"/>
      <c r="G611" s="10"/>
      <c r="H611" s="10"/>
      <c r="I611" s="10"/>
      <c r="J611" s="10"/>
      <c r="K611" s="10"/>
      <c r="L611" s="10"/>
      <c r="M611" s="8"/>
      <c r="N611" s="8"/>
    </row>
    <row r="612" spans="2:14" x14ac:dyDescent="0.25">
      <c r="B612" s="8"/>
      <c r="C612" s="8"/>
      <c r="D612" s="8"/>
      <c r="E612" s="8"/>
      <c r="F612" s="8"/>
      <c r="G612" s="10"/>
      <c r="H612" s="10"/>
      <c r="I612" s="10"/>
      <c r="J612" s="10"/>
      <c r="K612" s="10"/>
      <c r="L612" s="10"/>
      <c r="M612" s="8"/>
      <c r="N612" s="8"/>
    </row>
    <row r="613" spans="2:14" x14ac:dyDescent="0.25">
      <c r="B613" s="8"/>
      <c r="C613" s="8"/>
      <c r="D613" s="8"/>
      <c r="E613" s="8"/>
      <c r="F613" s="8"/>
      <c r="G613" s="10"/>
      <c r="H613" s="10"/>
      <c r="I613" s="10"/>
      <c r="J613" s="10"/>
      <c r="K613" s="10"/>
      <c r="L613" s="10"/>
      <c r="M613" s="8"/>
      <c r="N613" s="8"/>
    </row>
    <row r="614" spans="2:14" x14ac:dyDescent="0.25">
      <c r="B614" s="8"/>
      <c r="C614" s="8"/>
      <c r="D614" s="8"/>
      <c r="E614" s="8"/>
      <c r="F614" s="8"/>
      <c r="G614" s="10"/>
      <c r="H614" s="10"/>
      <c r="I614" s="10"/>
      <c r="J614" s="10"/>
      <c r="K614" s="10"/>
      <c r="L614" s="10"/>
      <c r="M614" s="8"/>
      <c r="N614" s="8"/>
    </row>
    <row r="615" spans="2:14" x14ac:dyDescent="0.25">
      <c r="B615" s="8"/>
      <c r="C615" s="8"/>
      <c r="D615" s="8"/>
      <c r="E615" s="8"/>
      <c r="F615" s="8"/>
      <c r="G615" s="10"/>
      <c r="H615" s="10"/>
      <c r="I615" s="10"/>
      <c r="J615" s="10"/>
      <c r="K615" s="10"/>
      <c r="L615" s="10"/>
      <c r="M615" s="8"/>
      <c r="N615" s="8"/>
    </row>
    <row r="616" spans="2:14" x14ac:dyDescent="0.25">
      <c r="B616" s="8"/>
      <c r="C616" s="8"/>
      <c r="D616" s="8"/>
      <c r="E616" s="8"/>
      <c r="F616" s="8"/>
      <c r="G616" s="10"/>
      <c r="H616" s="10"/>
      <c r="I616" s="10"/>
      <c r="J616" s="10"/>
      <c r="K616" s="10"/>
      <c r="L616" s="10"/>
      <c r="M616" s="8"/>
      <c r="N616" s="8"/>
    </row>
    <row r="617" spans="2:14" x14ac:dyDescent="0.25">
      <c r="B617" s="8"/>
      <c r="C617" s="8"/>
      <c r="D617" s="8"/>
      <c r="E617" s="8"/>
      <c r="F617" s="8"/>
      <c r="G617" s="10"/>
      <c r="H617" s="10"/>
      <c r="I617" s="10"/>
      <c r="J617" s="10"/>
      <c r="K617" s="10"/>
      <c r="L617" s="10"/>
      <c r="M617" s="8"/>
      <c r="N617" s="8"/>
    </row>
    <row r="618" spans="2:14" x14ac:dyDescent="0.25">
      <c r="B618" s="8"/>
      <c r="C618" s="8"/>
      <c r="D618" s="8"/>
      <c r="E618" s="8"/>
      <c r="F618" s="8"/>
      <c r="G618" s="10"/>
      <c r="H618" s="10"/>
      <c r="I618" s="10"/>
      <c r="J618" s="10"/>
      <c r="K618" s="10"/>
      <c r="L618" s="10"/>
      <c r="M618" s="8"/>
      <c r="N618" s="8"/>
    </row>
    <row r="619" spans="2:14" x14ac:dyDescent="0.25">
      <c r="B619" s="8"/>
      <c r="C619" s="8"/>
      <c r="D619" s="8"/>
      <c r="E619" s="8"/>
      <c r="F619" s="8"/>
      <c r="G619" s="10"/>
      <c r="H619" s="10"/>
      <c r="I619" s="10"/>
      <c r="J619" s="10"/>
      <c r="K619" s="10"/>
      <c r="L619" s="10"/>
      <c r="M619" s="8"/>
      <c r="N619" s="8"/>
    </row>
    <row r="620" spans="2:14" x14ac:dyDescent="0.25">
      <c r="B620" s="8"/>
      <c r="C620" s="8"/>
      <c r="D620" s="8"/>
      <c r="E620" s="8"/>
      <c r="F620" s="8"/>
      <c r="G620" s="10"/>
      <c r="H620" s="10"/>
      <c r="I620" s="10"/>
      <c r="J620" s="10"/>
      <c r="K620" s="10"/>
      <c r="L620" s="10"/>
      <c r="M620" s="8"/>
      <c r="N620" s="8"/>
    </row>
    <row r="621" spans="2:14" x14ac:dyDescent="0.25">
      <c r="B621" s="8"/>
      <c r="C621" s="8"/>
      <c r="D621" s="8"/>
      <c r="E621" s="8"/>
      <c r="F621" s="8"/>
      <c r="G621" s="10"/>
      <c r="H621" s="10"/>
      <c r="I621" s="10"/>
      <c r="J621" s="10"/>
      <c r="K621" s="10"/>
      <c r="L621" s="10"/>
      <c r="M621" s="8"/>
      <c r="N621" s="8"/>
    </row>
    <row r="622" spans="2:14" x14ac:dyDescent="0.25">
      <c r="B622" s="8"/>
      <c r="C622" s="8"/>
      <c r="D622" s="8"/>
      <c r="E622" s="8"/>
      <c r="F622" s="8"/>
      <c r="G622" s="10"/>
      <c r="H622" s="10"/>
      <c r="I622" s="10"/>
      <c r="J622" s="10"/>
      <c r="K622" s="10"/>
      <c r="L622" s="10"/>
      <c r="M622" s="8"/>
      <c r="N622" s="8"/>
    </row>
    <row r="623" spans="2:14" x14ac:dyDescent="0.25">
      <c r="B623" s="8"/>
      <c r="C623" s="8"/>
      <c r="D623" s="8"/>
      <c r="E623" s="8"/>
      <c r="F623" s="8"/>
      <c r="G623" s="10"/>
      <c r="H623" s="10"/>
      <c r="I623" s="10"/>
      <c r="J623" s="10"/>
      <c r="K623" s="10"/>
      <c r="L623" s="10"/>
      <c r="M623" s="8"/>
      <c r="N623" s="8"/>
    </row>
    <row r="624" spans="2:14" x14ac:dyDescent="0.25">
      <c r="B624" s="8"/>
      <c r="C624" s="8"/>
      <c r="D624" s="8"/>
      <c r="E624" s="8"/>
      <c r="F624" s="8"/>
      <c r="G624" s="10"/>
      <c r="H624" s="10"/>
      <c r="I624" s="10"/>
      <c r="J624" s="10"/>
      <c r="K624" s="10"/>
      <c r="L624" s="10"/>
      <c r="M624" s="8"/>
      <c r="N624" s="8"/>
    </row>
    <row r="625" spans="2:14" x14ac:dyDescent="0.25">
      <c r="B625" s="8"/>
      <c r="C625" s="8"/>
      <c r="D625" s="8"/>
      <c r="E625" s="8"/>
      <c r="F625" s="8"/>
      <c r="G625" s="10"/>
      <c r="H625" s="10"/>
      <c r="I625" s="10"/>
      <c r="J625" s="10"/>
      <c r="K625" s="10"/>
      <c r="L625" s="10"/>
      <c r="M625" s="8"/>
      <c r="N625" s="8"/>
    </row>
    <row r="626" spans="2:14" x14ac:dyDescent="0.25">
      <c r="B626" s="8"/>
      <c r="C626" s="8"/>
      <c r="D626" s="8"/>
      <c r="E626" s="8"/>
      <c r="F626" s="8"/>
      <c r="G626" s="10"/>
      <c r="H626" s="10"/>
      <c r="I626" s="10"/>
      <c r="J626" s="10"/>
      <c r="K626" s="10"/>
      <c r="L626" s="10"/>
      <c r="M626" s="8"/>
      <c r="N626" s="8"/>
    </row>
    <row r="627" spans="2:14" x14ac:dyDescent="0.25">
      <c r="B627" s="8"/>
      <c r="C627" s="8"/>
      <c r="D627" s="8"/>
      <c r="E627" s="8"/>
      <c r="F627" s="8"/>
      <c r="G627" s="10"/>
      <c r="H627" s="10"/>
      <c r="I627" s="10"/>
      <c r="J627" s="10"/>
      <c r="K627" s="10"/>
      <c r="L627" s="10"/>
      <c r="M627" s="8"/>
      <c r="N627" s="8"/>
    </row>
    <row r="628" spans="2:14" x14ac:dyDescent="0.25">
      <c r="B628" s="8"/>
      <c r="C628" s="8"/>
      <c r="D628" s="8"/>
      <c r="E628" s="8"/>
      <c r="F628" s="8"/>
      <c r="G628" s="10"/>
      <c r="H628" s="10"/>
      <c r="I628" s="10"/>
      <c r="J628" s="10"/>
      <c r="K628" s="10"/>
      <c r="L628" s="10"/>
      <c r="M628" s="8"/>
      <c r="N628" s="8"/>
    </row>
    <row r="629" spans="2:14" x14ac:dyDescent="0.25">
      <c r="B629" s="8"/>
      <c r="C629" s="8"/>
      <c r="D629" s="8"/>
      <c r="E629" s="8"/>
      <c r="F629" s="8"/>
      <c r="G629" s="10"/>
      <c r="H629" s="10"/>
      <c r="I629" s="10"/>
      <c r="J629" s="10"/>
      <c r="K629" s="10"/>
      <c r="L629" s="10"/>
      <c r="M629" s="8"/>
      <c r="N629" s="8"/>
    </row>
    <row r="630" spans="2:14" x14ac:dyDescent="0.25">
      <c r="B630" s="8"/>
      <c r="C630" s="8"/>
      <c r="D630" s="8"/>
      <c r="E630" s="8"/>
      <c r="F630" s="8"/>
      <c r="G630" s="10"/>
      <c r="H630" s="10"/>
      <c r="I630" s="10"/>
      <c r="J630" s="10"/>
      <c r="K630" s="10"/>
      <c r="L630" s="10"/>
      <c r="M630" s="8"/>
      <c r="N630" s="8"/>
    </row>
    <row r="631" spans="2:14" x14ac:dyDescent="0.25">
      <c r="B631" s="8"/>
      <c r="C631" s="8"/>
      <c r="D631" s="8"/>
      <c r="E631" s="8"/>
      <c r="F631" s="8"/>
      <c r="G631" s="10"/>
      <c r="H631" s="10"/>
      <c r="I631" s="10"/>
      <c r="J631" s="10"/>
      <c r="K631" s="10"/>
      <c r="L631" s="10"/>
      <c r="M631" s="8"/>
      <c r="N631" s="8"/>
    </row>
    <row r="632" spans="2:14" x14ac:dyDescent="0.25">
      <c r="B632" s="8"/>
      <c r="C632" s="8"/>
      <c r="D632" s="8"/>
      <c r="E632" s="8"/>
      <c r="F632" s="8"/>
      <c r="G632" s="10"/>
      <c r="H632" s="10"/>
      <c r="I632" s="10"/>
      <c r="J632" s="10"/>
      <c r="K632" s="10"/>
      <c r="L632" s="10"/>
      <c r="M632" s="8"/>
      <c r="N632" s="8"/>
    </row>
    <row r="633" spans="2:14" x14ac:dyDescent="0.25">
      <c r="B633" s="8"/>
      <c r="C633" s="8"/>
      <c r="D633" s="8"/>
      <c r="E633" s="8"/>
      <c r="F633" s="8"/>
      <c r="G633" s="10"/>
      <c r="H633" s="10"/>
      <c r="I633" s="10"/>
      <c r="J633" s="10"/>
      <c r="K633" s="10"/>
      <c r="L633" s="10"/>
      <c r="M633" s="8"/>
      <c r="N633" s="8"/>
    </row>
    <row r="634" spans="2:14" x14ac:dyDescent="0.25">
      <c r="B634" s="8"/>
      <c r="C634" s="8"/>
      <c r="D634" s="8"/>
      <c r="E634" s="8"/>
      <c r="F634" s="8"/>
      <c r="G634" s="10"/>
      <c r="H634" s="10"/>
      <c r="I634" s="10"/>
      <c r="J634" s="10"/>
      <c r="K634" s="10"/>
      <c r="L634" s="10"/>
      <c r="M634" s="8"/>
      <c r="N634" s="8"/>
    </row>
    <row r="635" spans="2:14" x14ac:dyDescent="0.25">
      <c r="B635" s="8"/>
      <c r="C635" s="8"/>
      <c r="D635" s="8"/>
      <c r="E635" s="8"/>
      <c r="F635" s="8"/>
      <c r="G635" s="10"/>
      <c r="H635" s="10"/>
      <c r="I635" s="10"/>
      <c r="J635" s="10"/>
      <c r="K635" s="10"/>
      <c r="L635" s="10"/>
      <c r="M635" s="8"/>
      <c r="N635" s="8"/>
    </row>
    <row r="636" spans="2:14" x14ac:dyDescent="0.25">
      <c r="B636" s="8"/>
      <c r="C636" s="8"/>
      <c r="D636" s="8"/>
      <c r="E636" s="8"/>
      <c r="F636" s="8"/>
      <c r="G636" s="10"/>
      <c r="H636" s="10"/>
      <c r="I636" s="10"/>
      <c r="J636" s="10"/>
      <c r="K636" s="10"/>
      <c r="L636" s="10"/>
      <c r="M636" s="8"/>
      <c r="N636" s="8"/>
    </row>
    <row r="637" spans="2:14" x14ac:dyDescent="0.25">
      <c r="B637" s="8"/>
      <c r="C637" s="8"/>
      <c r="D637" s="8"/>
      <c r="E637" s="8"/>
      <c r="F637" s="8"/>
      <c r="G637" s="10"/>
      <c r="H637" s="10"/>
      <c r="I637" s="10"/>
      <c r="J637" s="10"/>
      <c r="K637" s="10"/>
      <c r="L637" s="10"/>
      <c r="M637" s="8"/>
      <c r="N637" s="8"/>
    </row>
    <row r="638" spans="2:14" x14ac:dyDescent="0.25">
      <c r="B638" s="8"/>
      <c r="C638" s="8"/>
      <c r="D638" s="8"/>
      <c r="E638" s="8"/>
      <c r="F638" s="8"/>
      <c r="G638" s="10"/>
      <c r="H638" s="10"/>
      <c r="I638" s="10"/>
      <c r="J638" s="10"/>
      <c r="K638" s="10"/>
      <c r="L638" s="10"/>
      <c r="M638" s="8"/>
      <c r="N638" s="8"/>
    </row>
    <row r="639" spans="2:14" x14ac:dyDescent="0.25">
      <c r="B639" s="8"/>
      <c r="C639" s="8"/>
      <c r="D639" s="8"/>
      <c r="E639" s="8"/>
      <c r="F639" s="8"/>
      <c r="G639" s="10"/>
      <c r="H639" s="10"/>
      <c r="I639" s="10"/>
      <c r="J639" s="10"/>
      <c r="K639" s="10"/>
      <c r="L639" s="10"/>
      <c r="M639" s="8"/>
      <c r="N639" s="8"/>
    </row>
    <row r="640" spans="2:14" x14ac:dyDescent="0.25">
      <c r="B640" s="8"/>
      <c r="C640" s="8"/>
      <c r="D640" s="8"/>
      <c r="E640" s="8"/>
      <c r="F640" s="8"/>
      <c r="G640" s="10"/>
      <c r="H640" s="10"/>
      <c r="I640" s="10"/>
      <c r="J640" s="10"/>
      <c r="K640" s="10"/>
      <c r="L640" s="10"/>
      <c r="M640" s="8"/>
      <c r="N640" s="8"/>
    </row>
    <row r="641" spans="2:14" x14ac:dyDescent="0.25">
      <c r="B641" s="8"/>
      <c r="C641" s="8"/>
      <c r="D641" s="8"/>
      <c r="E641" s="8"/>
      <c r="F641" s="8"/>
      <c r="G641" s="10"/>
      <c r="H641" s="10"/>
      <c r="I641" s="10"/>
      <c r="J641" s="10"/>
      <c r="K641" s="10"/>
      <c r="L641" s="10"/>
      <c r="M641" s="8"/>
      <c r="N641" s="8"/>
    </row>
    <row r="642" spans="2:14" x14ac:dyDescent="0.25">
      <c r="B642" s="8"/>
      <c r="C642" s="8"/>
      <c r="D642" s="8"/>
      <c r="E642" s="8"/>
      <c r="F642" s="8"/>
      <c r="G642" s="10"/>
      <c r="H642" s="10"/>
      <c r="I642" s="10"/>
      <c r="J642" s="10"/>
      <c r="K642" s="10"/>
      <c r="L642" s="10"/>
      <c r="M642" s="8"/>
      <c r="N642" s="8"/>
    </row>
    <row r="643" spans="2:14" x14ac:dyDescent="0.25">
      <c r="B643" s="8"/>
      <c r="C643" s="8"/>
      <c r="D643" s="8"/>
      <c r="E643" s="8"/>
      <c r="F643" s="8"/>
      <c r="G643" s="10"/>
      <c r="H643" s="10"/>
      <c r="I643" s="10"/>
      <c r="J643" s="10"/>
      <c r="K643" s="10"/>
      <c r="L643" s="10"/>
      <c r="M643" s="8"/>
      <c r="N643" s="8"/>
    </row>
    <row r="644" spans="2:14" x14ac:dyDescent="0.25">
      <c r="B644" s="8"/>
      <c r="C644" s="8"/>
      <c r="D644" s="8"/>
      <c r="E644" s="8"/>
      <c r="F644" s="8"/>
      <c r="G644" s="10"/>
      <c r="H644" s="10"/>
      <c r="I644" s="10"/>
      <c r="J644" s="10"/>
      <c r="K644" s="10"/>
      <c r="L644" s="10"/>
      <c r="M644" s="8"/>
      <c r="N644" s="8"/>
    </row>
    <row r="645" spans="2:14" x14ac:dyDescent="0.25">
      <c r="B645" s="8"/>
      <c r="C645" s="8"/>
      <c r="D645" s="8"/>
      <c r="E645" s="8"/>
      <c r="F645" s="8"/>
      <c r="G645" s="10"/>
      <c r="H645" s="10"/>
      <c r="I645" s="10"/>
      <c r="J645" s="10"/>
      <c r="K645" s="10"/>
      <c r="L645" s="10"/>
      <c r="M645" s="8"/>
      <c r="N645" s="8"/>
    </row>
    <row r="646" spans="2:14" x14ac:dyDescent="0.25">
      <c r="B646" s="8"/>
      <c r="C646" s="8"/>
      <c r="D646" s="8"/>
      <c r="E646" s="8"/>
      <c r="F646" s="8"/>
      <c r="G646" s="10"/>
      <c r="H646" s="10"/>
      <c r="I646" s="10"/>
      <c r="J646" s="10"/>
      <c r="K646" s="10"/>
      <c r="L646" s="10"/>
      <c r="M646" s="8"/>
      <c r="N646" s="8"/>
    </row>
    <row r="647" spans="2:14" x14ac:dyDescent="0.25">
      <c r="B647" s="8"/>
      <c r="C647" s="8"/>
      <c r="D647" s="8"/>
      <c r="E647" s="8"/>
      <c r="F647" s="8"/>
      <c r="G647" s="10"/>
      <c r="H647" s="10"/>
      <c r="I647" s="10"/>
      <c r="J647" s="10"/>
      <c r="K647" s="10"/>
      <c r="L647" s="10"/>
      <c r="M647" s="8"/>
      <c r="N647" s="8"/>
    </row>
    <row r="648" spans="2:14" x14ac:dyDescent="0.25">
      <c r="B648" s="8"/>
      <c r="C648" s="8"/>
      <c r="D648" s="8"/>
      <c r="E648" s="8"/>
      <c r="F648" s="8"/>
      <c r="G648" s="10"/>
      <c r="H648" s="10"/>
      <c r="I648" s="10"/>
      <c r="J648" s="10"/>
      <c r="K648" s="10"/>
      <c r="L648" s="10"/>
      <c r="M648" s="8"/>
      <c r="N648" s="8"/>
    </row>
    <row r="649" spans="2:14" x14ac:dyDescent="0.25">
      <c r="B649" s="8"/>
      <c r="C649" s="8"/>
      <c r="D649" s="8"/>
      <c r="E649" s="8"/>
      <c r="F649" s="8"/>
      <c r="G649" s="10"/>
      <c r="H649" s="10"/>
      <c r="I649" s="10"/>
      <c r="J649" s="10"/>
      <c r="K649" s="10"/>
      <c r="L649" s="10"/>
      <c r="M649" s="8"/>
      <c r="N649" s="8"/>
    </row>
    <row r="650" spans="2:14" x14ac:dyDescent="0.25">
      <c r="B650" s="8"/>
      <c r="C650" s="8"/>
      <c r="D650" s="8"/>
      <c r="E650" s="8"/>
      <c r="F650" s="8"/>
      <c r="G650" s="10"/>
      <c r="H650" s="10"/>
      <c r="I650" s="10"/>
      <c r="J650" s="10"/>
      <c r="K650" s="10"/>
      <c r="L650" s="10"/>
      <c r="M650" s="8"/>
      <c r="N650" s="8"/>
    </row>
    <row r="651" spans="2:14" x14ac:dyDescent="0.25">
      <c r="B651" s="8"/>
      <c r="C651" s="8"/>
      <c r="D651" s="8"/>
      <c r="E651" s="8"/>
      <c r="F651" s="8"/>
      <c r="G651" s="10"/>
      <c r="H651" s="10"/>
      <c r="I651" s="10"/>
      <c r="J651" s="10"/>
      <c r="K651" s="10"/>
      <c r="L651" s="10"/>
      <c r="M651" s="8"/>
      <c r="N651" s="8"/>
    </row>
    <row r="652" spans="2:14" x14ac:dyDescent="0.25">
      <c r="B652" s="8"/>
      <c r="C652" s="8"/>
      <c r="D652" s="8"/>
      <c r="E652" s="8"/>
      <c r="F652" s="8"/>
      <c r="G652" s="10"/>
      <c r="H652" s="10"/>
      <c r="I652" s="10"/>
      <c r="J652" s="10"/>
      <c r="K652" s="10"/>
      <c r="L652" s="10"/>
      <c r="M652" s="8"/>
      <c r="N652" s="8"/>
    </row>
    <row r="653" spans="2:14" x14ac:dyDescent="0.25">
      <c r="B653" s="8"/>
      <c r="C653" s="8"/>
      <c r="D653" s="8"/>
      <c r="E653" s="8"/>
      <c r="F653" s="8"/>
      <c r="G653" s="10"/>
      <c r="H653" s="10"/>
      <c r="I653" s="10"/>
      <c r="J653" s="10"/>
      <c r="K653" s="10"/>
      <c r="L653" s="10"/>
      <c r="M653" s="8"/>
      <c r="N653" s="8"/>
    </row>
    <row r="654" spans="2:14" x14ac:dyDescent="0.25">
      <c r="B654" s="8"/>
      <c r="C654" s="8"/>
      <c r="D654" s="8"/>
      <c r="E654" s="8"/>
      <c r="F654" s="8"/>
      <c r="G654" s="10"/>
      <c r="H654" s="10"/>
      <c r="I654" s="10"/>
      <c r="J654" s="10"/>
      <c r="K654" s="10"/>
      <c r="L654" s="10"/>
      <c r="M654" s="8"/>
      <c r="N654" s="8"/>
    </row>
    <row r="655" spans="2:14" x14ac:dyDescent="0.25">
      <c r="B655" s="8"/>
      <c r="C655" s="8"/>
      <c r="D655" s="8"/>
      <c r="E655" s="8"/>
      <c r="F655" s="8"/>
      <c r="G655" s="10"/>
      <c r="H655" s="10"/>
      <c r="I655" s="10"/>
      <c r="J655" s="10"/>
      <c r="K655" s="10"/>
      <c r="L655" s="10"/>
      <c r="M655" s="8"/>
      <c r="N655" s="8"/>
    </row>
    <row r="656" spans="2:14" x14ac:dyDescent="0.25">
      <c r="B656" s="8"/>
      <c r="C656" s="8"/>
      <c r="D656" s="8"/>
      <c r="E656" s="8"/>
      <c r="F656" s="8"/>
      <c r="G656" s="10"/>
      <c r="H656" s="10"/>
      <c r="I656" s="10"/>
      <c r="J656" s="10"/>
      <c r="K656" s="10"/>
      <c r="L656" s="10"/>
      <c r="M656" s="8"/>
      <c r="N656" s="8"/>
    </row>
    <row r="657" spans="2:14" x14ac:dyDescent="0.25">
      <c r="B657" s="8"/>
      <c r="C657" s="8"/>
      <c r="D657" s="8"/>
      <c r="E657" s="8"/>
      <c r="F657" s="8"/>
      <c r="G657" s="10"/>
      <c r="H657" s="10"/>
      <c r="I657" s="10"/>
      <c r="J657" s="10"/>
      <c r="K657" s="10"/>
      <c r="L657" s="10"/>
      <c r="M657" s="8"/>
      <c r="N657" s="8"/>
    </row>
    <row r="658" spans="2:14" x14ac:dyDescent="0.25">
      <c r="B658" s="8"/>
      <c r="C658" s="8"/>
      <c r="D658" s="8"/>
      <c r="E658" s="8"/>
      <c r="F658" s="8"/>
      <c r="G658" s="10"/>
      <c r="H658" s="10"/>
      <c r="I658" s="10"/>
      <c r="J658" s="10"/>
      <c r="K658" s="10"/>
      <c r="L658" s="10"/>
      <c r="M658" s="8"/>
      <c r="N658" s="8"/>
    </row>
    <row r="659" spans="2:14" x14ac:dyDescent="0.25">
      <c r="B659" s="8"/>
      <c r="C659" s="8"/>
      <c r="D659" s="8"/>
      <c r="E659" s="8"/>
      <c r="F659" s="8"/>
      <c r="G659" s="10"/>
      <c r="H659" s="10"/>
      <c r="I659" s="10"/>
      <c r="J659" s="10"/>
      <c r="K659" s="10"/>
      <c r="L659" s="10"/>
      <c r="M659" s="8"/>
      <c r="N659" s="8"/>
    </row>
    <row r="660" spans="2:14" x14ac:dyDescent="0.25">
      <c r="B660" s="8"/>
      <c r="C660" s="8"/>
      <c r="D660" s="8"/>
      <c r="E660" s="8"/>
      <c r="F660" s="8"/>
      <c r="G660" s="10"/>
      <c r="H660" s="10"/>
      <c r="I660" s="10"/>
      <c r="J660" s="10"/>
      <c r="K660" s="10"/>
      <c r="L660" s="10"/>
      <c r="M660" s="8"/>
      <c r="N660" s="8"/>
    </row>
    <row r="661" spans="2:14" x14ac:dyDescent="0.25">
      <c r="B661" s="8"/>
      <c r="C661" s="8"/>
      <c r="D661" s="8"/>
      <c r="E661" s="8"/>
      <c r="F661" s="8"/>
      <c r="G661" s="10"/>
      <c r="H661" s="10"/>
      <c r="I661" s="10"/>
      <c r="J661" s="10"/>
      <c r="K661" s="10"/>
      <c r="L661" s="10"/>
      <c r="M661" s="8"/>
      <c r="N661" s="8"/>
    </row>
    <row r="662" spans="2:14" x14ac:dyDescent="0.25">
      <c r="B662" s="8"/>
      <c r="C662" s="8"/>
      <c r="D662" s="8"/>
      <c r="E662" s="8"/>
      <c r="F662" s="8"/>
      <c r="G662" s="10"/>
      <c r="H662" s="10"/>
      <c r="I662" s="10"/>
      <c r="J662" s="10"/>
      <c r="K662" s="10"/>
      <c r="L662" s="10"/>
      <c r="M662" s="8"/>
      <c r="N662" s="8"/>
    </row>
    <row r="663" spans="2:14" x14ac:dyDescent="0.25">
      <c r="B663" s="8"/>
      <c r="C663" s="8"/>
      <c r="D663" s="8"/>
      <c r="E663" s="8"/>
      <c r="F663" s="8"/>
      <c r="G663" s="10"/>
      <c r="H663" s="10"/>
      <c r="I663" s="10"/>
      <c r="J663" s="10"/>
      <c r="K663" s="10"/>
      <c r="L663" s="10"/>
      <c r="M663" s="8"/>
      <c r="N663" s="8"/>
    </row>
    <row r="664" spans="2:14" x14ac:dyDescent="0.25">
      <c r="B664" s="8"/>
      <c r="C664" s="8"/>
      <c r="D664" s="8"/>
      <c r="E664" s="8"/>
      <c r="F664" s="8"/>
      <c r="G664" s="10"/>
      <c r="H664" s="10"/>
      <c r="I664" s="10"/>
      <c r="J664" s="10"/>
      <c r="K664" s="10"/>
      <c r="L664" s="10"/>
      <c r="M664" s="8"/>
      <c r="N664" s="8"/>
    </row>
    <row r="665" spans="2:14" x14ac:dyDescent="0.25">
      <c r="B665" s="8"/>
      <c r="C665" s="8"/>
      <c r="D665" s="8"/>
      <c r="E665" s="8"/>
      <c r="F665" s="8"/>
      <c r="G665" s="10"/>
      <c r="H665" s="10"/>
      <c r="I665" s="10"/>
      <c r="J665" s="10"/>
      <c r="K665" s="10"/>
      <c r="L665" s="10"/>
      <c r="M665" s="8"/>
      <c r="N665" s="8"/>
    </row>
    <row r="666" spans="2:14" x14ac:dyDescent="0.25">
      <c r="B666" s="8"/>
      <c r="C666" s="8"/>
      <c r="D666" s="8"/>
      <c r="E666" s="8"/>
      <c r="F666" s="8"/>
      <c r="G666" s="10"/>
      <c r="H666" s="10"/>
      <c r="I666" s="10"/>
      <c r="J666" s="10"/>
      <c r="K666" s="10"/>
      <c r="L666" s="10"/>
      <c r="M666" s="8"/>
      <c r="N666" s="8"/>
    </row>
    <row r="667" spans="2:14" x14ac:dyDescent="0.25">
      <c r="B667" s="8"/>
      <c r="C667" s="8"/>
      <c r="D667" s="8"/>
      <c r="E667" s="8"/>
      <c r="F667" s="8"/>
      <c r="G667" s="10"/>
      <c r="H667" s="10"/>
      <c r="I667" s="10"/>
      <c r="J667" s="10"/>
      <c r="K667" s="10"/>
      <c r="L667" s="10"/>
      <c r="M667" s="8"/>
      <c r="N667" s="8"/>
    </row>
    <row r="668" spans="2:14" x14ac:dyDescent="0.25">
      <c r="B668" s="8"/>
      <c r="C668" s="8"/>
      <c r="D668" s="8"/>
      <c r="E668" s="8"/>
      <c r="F668" s="8"/>
      <c r="G668" s="10"/>
      <c r="H668" s="10"/>
      <c r="I668" s="10"/>
      <c r="J668" s="10"/>
      <c r="K668" s="10"/>
      <c r="L668" s="10"/>
      <c r="M668" s="8"/>
      <c r="N668" s="8"/>
    </row>
    <row r="669" spans="2:14" x14ac:dyDescent="0.25">
      <c r="B669" s="8"/>
      <c r="C669" s="8"/>
      <c r="D669" s="8"/>
      <c r="E669" s="8"/>
      <c r="F669" s="8"/>
      <c r="G669" s="10"/>
      <c r="H669" s="10"/>
      <c r="I669" s="10"/>
      <c r="J669" s="10"/>
      <c r="K669" s="10"/>
      <c r="L669" s="10"/>
      <c r="M669" s="8"/>
      <c r="N669" s="8"/>
    </row>
    <row r="670" spans="2:14" x14ac:dyDescent="0.25">
      <c r="B670" s="8"/>
      <c r="C670" s="8"/>
      <c r="D670" s="8"/>
      <c r="E670" s="8"/>
      <c r="F670" s="8"/>
      <c r="G670" s="10"/>
      <c r="H670" s="10"/>
      <c r="I670" s="10"/>
      <c r="J670" s="10"/>
      <c r="K670" s="10"/>
      <c r="L670" s="10"/>
      <c r="M670" s="8"/>
      <c r="N670" s="8"/>
    </row>
    <row r="671" spans="2:14" x14ac:dyDescent="0.25">
      <c r="B671" s="8"/>
      <c r="C671" s="8"/>
      <c r="D671" s="8"/>
      <c r="E671" s="8"/>
      <c r="F671" s="8"/>
      <c r="G671" s="10"/>
      <c r="H671" s="10"/>
      <c r="I671" s="10"/>
      <c r="J671" s="10"/>
      <c r="K671" s="10"/>
      <c r="L671" s="10"/>
      <c r="M671" s="8"/>
      <c r="N671" s="8"/>
    </row>
    <row r="672" spans="2:14" x14ac:dyDescent="0.25">
      <c r="B672" s="8"/>
      <c r="C672" s="8"/>
      <c r="D672" s="8"/>
      <c r="E672" s="8"/>
      <c r="F672" s="8"/>
      <c r="G672" s="10"/>
      <c r="H672" s="10"/>
      <c r="I672" s="10"/>
      <c r="J672" s="10"/>
      <c r="K672" s="10"/>
      <c r="L672" s="10"/>
      <c r="M672" s="8"/>
      <c r="N672" s="8"/>
    </row>
    <row r="673" spans="2:14" x14ac:dyDescent="0.25">
      <c r="B673" s="8"/>
      <c r="C673" s="8"/>
      <c r="D673" s="8"/>
      <c r="E673" s="8"/>
      <c r="F673" s="8"/>
      <c r="G673" s="10"/>
      <c r="H673" s="10"/>
      <c r="I673" s="10"/>
      <c r="J673" s="10"/>
      <c r="K673" s="10"/>
      <c r="L673" s="10"/>
      <c r="M673" s="8"/>
      <c r="N673" s="8"/>
    </row>
    <row r="674" spans="2:14" x14ac:dyDescent="0.25">
      <c r="B674" s="8"/>
      <c r="C674" s="8"/>
      <c r="D674" s="8"/>
      <c r="E674" s="8"/>
      <c r="F674" s="8"/>
      <c r="G674" s="10"/>
      <c r="H674" s="10"/>
      <c r="I674" s="10"/>
      <c r="J674" s="10"/>
      <c r="K674" s="10"/>
      <c r="L674" s="10"/>
      <c r="M674" s="8"/>
      <c r="N674" s="8"/>
    </row>
    <row r="675" spans="2:14" x14ac:dyDescent="0.25">
      <c r="B675" s="8"/>
      <c r="C675" s="8"/>
      <c r="D675" s="8"/>
      <c r="E675" s="8"/>
      <c r="F675" s="8"/>
      <c r="G675" s="10"/>
      <c r="H675" s="10"/>
      <c r="I675" s="10"/>
      <c r="J675" s="10"/>
      <c r="K675" s="10"/>
      <c r="L675" s="10"/>
      <c r="M675" s="8"/>
      <c r="N675" s="8"/>
    </row>
    <row r="676" spans="2:14" x14ac:dyDescent="0.25">
      <c r="B676" s="8"/>
      <c r="C676" s="8"/>
      <c r="D676" s="8"/>
      <c r="E676" s="8"/>
      <c r="F676" s="8"/>
      <c r="G676" s="10"/>
      <c r="H676" s="10"/>
      <c r="I676" s="10"/>
      <c r="J676" s="10"/>
      <c r="K676" s="10"/>
      <c r="L676" s="10"/>
      <c r="M676" s="8"/>
      <c r="N676" s="8"/>
    </row>
    <row r="677" spans="2:14" x14ac:dyDescent="0.25">
      <c r="B677" s="8"/>
      <c r="C677" s="8"/>
      <c r="D677" s="8"/>
      <c r="E677" s="8"/>
      <c r="F677" s="8"/>
      <c r="G677" s="10"/>
      <c r="H677" s="10"/>
      <c r="I677" s="10"/>
      <c r="J677" s="10"/>
      <c r="K677" s="10"/>
      <c r="L677" s="10"/>
      <c r="M677" s="8"/>
      <c r="N677" s="8"/>
    </row>
    <row r="678" spans="2:14" x14ac:dyDescent="0.25">
      <c r="B678" s="8"/>
      <c r="C678" s="8"/>
      <c r="D678" s="8"/>
      <c r="E678" s="8"/>
      <c r="F678" s="8"/>
      <c r="G678" s="10"/>
      <c r="H678" s="10"/>
      <c r="I678" s="10"/>
      <c r="J678" s="10"/>
      <c r="K678" s="10"/>
      <c r="L678" s="10"/>
      <c r="M678" s="8"/>
      <c r="N678" s="8"/>
    </row>
    <row r="679" spans="2:14" x14ac:dyDescent="0.25">
      <c r="B679" s="8"/>
      <c r="C679" s="8"/>
      <c r="D679" s="8"/>
      <c r="E679" s="8"/>
      <c r="F679" s="8"/>
      <c r="G679" s="10"/>
      <c r="H679" s="10"/>
      <c r="I679" s="10"/>
      <c r="J679" s="10"/>
      <c r="K679" s="10"/>
      <c r="L679" s="10"/>
      <c r="M679" s="8"/>
      <c r="N679" s="8"/>
    </row>
    <row r="680" spans="2:14" x14ac:dyDescent="0.25">
      <c r="B680" s="8"/>
      <c r="C680" s="8"/>
      <c r="D680" s="8"/>
      <c r="E680" s="8"/>
      <c r="F680" s="8"/>
      <c r="G680" s="10"/>
      <c r="H680" s="10"/>
      <c r="I680" s="10"/>
      <c r="J680" s="10"/>
      <c r="K680" s="10"/>
      <c r="L680" s="10"/>
      <c r="M680" s="8"/>
      <c r="N680" s="8"/>
    </row>
    <row r="681" spans="2:14" x14ac:dyDescent="0.25">
      <c r="B681" s="8"/>
      <c r="C681" s="8"/>
      <c r="D681" s="8"/>
      <c r="E681" s="8"/>
      <c r="F681" s="8"/>
      <c r="G681" s="10"/>
      <c r="H681" s="10"/>
      <c r="I681" s="10"/>
      <c r="J681" s="10"/>
      <c r="K681" s="10"/>
      <c r="L681" s="10"/>
      <c r="M681" s="8"/>
      <c r="N681" s="8"/>
    </row>
    <row r="682" spans="2:14" x14ac:dyDescent="0.25">
      <c r="B682" s="8"/>
      <c r="C682" s="8"/>
      <c r="D682" s="8"/>
      <c r="E682" s="8"/>
      <c r="F682" s="8"/>
      <c r="G682" s="10"/>
      <c r="H682" s="10"/>
      <c r="I682" s="10"/>
      <c r="J682" s="10"/>
      <c r="K682" s="10"/>
      <c r="L682" s="10"/>
      <c r="M682" s="8"/>
      <c r="N682" s="8"/>
    </row>
    <row r="683" spans="2:14" x14ac:dyDescent="0.25">
      <c r="B683" s="8"/>
      <c r="C683" s="8"/>
      <c r="D683" s="8"/>
      <c r="E683" s="8"/>
      <c r="F683" s="8"/>
      <c r="G683" s="10"/>
      <c r="H683" s="10"/>
      <c r="I683" s="10"/>
      <c r="J683" s="10"/>
      <c r="K683" s="10"/>
      <c r="L683" s="10"/>
      <c r="M683" s="8"/>
      <c r="N683" s="8"/>
    </row>
    <row r="684" spans="2:14" x14ac:dyDescent="0.25">
      <c r="B684" s="8"/>
      <c r="C684" s="8"/>
      <c r="D684" s="8"/>
      <c r="E684" s="8"/>
      <c r="F684" s="8"/>
      <c r="G684" s="10"/>
      <c r="H684" s="10"/>
      <c r="I684" s="10"/>
      <c r="J684" s="10"/>
      <c r="K684" s="10"/>
      <c r="L684" s="10"/>
      <c r="M684" s="8"/>
      <c r="N684" s="8"/>
    </row>
    <row r="685" spans="2:14" x14ac:dyDescent="0.25">
      <c r="B685" s="8"/>
      <c r="C685" s="8"/>
      <c r="D685" s="8"/>
      <c r="E685" s="8"/>
      <c r="F685" s="8"/>
      <c r="G685" s="10"/>
      <c r="H685" s="10"/>
      <c r="I685" s="10"/>
      <c r="J685" s="10"/>
      <c r="K685" s="10"/>
      <c r="L685" s="10"/>
      <c r="M685" s="8"/>
      <c r="N685" s="8"/>
    </row>
    <row r="686" spans="2:14" x14ac:dyDescent="0.25">
      <c r="B686" s="8"/>
      <c r="C686" s="8"/>
      <c r="D686" s="8"/>
      <c r="E686" s="8"/>
      <c r="F686" s="8"/>
      <c r="G686" s="10"/>
      <c r="H686" s="10"/>
      <c r="I686" s="10"/>
      <c r="J686" s="10"/>
      <c r="K686" s="10"/>
      <c r="L686" s="10"/>
      <c r="M686" s="8"/>
      <c r="N686" s="8"/>
    </row>
    <row r="687" spans="2:14" x14ac:dyDescent="0.25">
      <c r="B687" s="8"/>
      <c r="C687" s="8"/>
      <c r="D687" s="8"/>
      <c r="E687" s="8"/>
      <c r="F687" s="8"/>
      <c r="G687" s="10"/>
      <c r="H687" s="10"/>
      <c r="I687" s="10"/>
      <c r="J687" s="10"/>
      <c r="K687" s="10"/>
      <c r="L687" s="10"/>
      <c r="M687" s="8"/>
      <c r="N687" s="8"/>
    </row>
    <row r="688" spans="2:14" x14ac:dyDescent="0.25">
      <c r="B688" s="8"/>
      <c r="C688" s="8"/>
      <c r="D688" s="8"/>
      <c r="E688" s="8"/>
      <c r="F688" s="8"/>
      <c r="G688" s="10"/>
      <c r="H688" s="10"/>
      <c r="I688" s="10"/>
      <c r="J688" s="10"/>
      <c r="K688" s="10"/>
      <c r="L688" s="10"/>
      <c r="M688" s="8"/>
      <c r="N688" s="8"/>
    </row>
    <row r="689" spans="2:14" x14ac:dyDescent="0.25">
      <c r="B689" s="8"/>
      <c r="C689" s="8"/>
      <c r="D689" s="8"/>
      <c r="E689" s="8"/>
      <c r="F689" s="8"/>
      <c r="G689" s="10"/>
      <c r="H689" s="10"/>
      <c r="I689" s="10"/>
      <c r="J689" s="10"/>
      <c r="K689" s="10"/>
      <c r="L689" s="10"/>
      <c r="M689" s="8"/>
      <c r="N689" s="8"/>
    </row>
    <row r="690" spans="2:14" x14ac:dyDescent="0.25">
      <c r="B690" s="8"/>
      <c r="C690" s="8"/>
      <c r="D690" s="8"/>
      <c r="E690" s="8"/>
      <c r="F690" s="8"/>
      <c r="G690" s="10"/>
      <c r="H690" s="10"/>
      <c r="I690" s="10"/>
      <c r="J690" s="10"/>
      <c r="K690" s="10"/>
      <c r="L690" s="10"/>
      <c r="M690" s="8"/>
      <c r="N690" s="8"/>
    </row>
    <row r="691" spans="2:14" x14ac:dyDescent="0.25">
      <c r="B691" s="8"/>
      <c r="C691" s="8"/>
      <c r="D691" s="8"/>
      <c r="E691" s="8"/>
      <c r="F691" s="8"/>
      <c r="G691" s="10"/>
      <c r="H691" s="10"/>
      <c r="I691" s="10"/>
      <c r="J691" s="10"/>
      <c r="K691" s="10"/>
      <c r="L691" s="10"/>
      <c r="M691" s="8"/>
      <c r="N691" s="8"/>
    </row>
    <row r="692" spans="2:14" x14ac:dyDescent="0.25">
      <c r="B692" s="8"/>
      <c r="C692" s="8"/>
      <c r="D692" s="8"/>
      <c r="E692" s="8"/>
      <c r="F692" s="8"/>
      <c r="G692" s="10"/>
      <c r="H692" s="10"/>
      <c r="I692" s="10"/>
      <c r="J692" s="10"/>
      <c r="K692" s="10"/>
      <c r="L692" s="10"/>
      <c r="M692" s="8"/>
      <c r="N692" s="8"/>
    </row>
    <row r="693" spans="2:14" x14ac:dyDescent="0.25">
      <c r="B693" s="8"/>
      <c r="C693" s="8"/>
      <c r="D693" s="8"/>
      <c r="E693" s="8"/>
      <c r="F693" s="8"/>
      <c r="G693" s="10"/>
      <c r="H693" s="10"/>
      <c r="I693" s="10"/>
      <c r="J693" s="10"/>
      <c r="K693" s="10"/>
      <c r="L693" s="10"/>
      <c r="M693" s="8"/>
      <c r="N693" s="8"/>
    </row>
    <row r="694" spans="2:14" x14ac:dyDescent="0.25">
      <c r="B694" s="8"/>
      <c r="C694" s="8"/>
      <c r="D694" s="8"/>
      <c r="E694" s="8"/>
      <c r="F694" s="8"/>
      <c r="G694" s="10"/>
      <c r="H694" s="10"/>
      <c r="I694" s="10"/>
      <c r="J694" s="10"/>
      <c r="K694" s="10"/>
      <c r="L694" s="10"/>
      <c r="M694" s="8"/>
      <c r="N694" s="8"/>
    </row>
    <row r="695" spans="2:14" x14ac:dyDescent="0.25">
      <c r="B695" s="8"/>
      <c r="C695" s="8"/>
      <c r="D695" s="8"/>
      <c r="E695" s="8"/>
      <c r="F695" s="8"/>
      <c r="G695" s="10"/>
      <c r="H695" s="10"/>
      <c r="I695" s="10"/>
      <c r="J695" s="10"/>
      <c r="K695" s="10"/>
      <c r="L695" s="10"/>
      <c r="M695" s="8"/>
      <c r="N695" s="8"/>
    </row>
    <row r="696" spans="2:14" x14ac:dyDescent="0.25">
      <c r="B696" s="8"/>
      <c r="C696" s="8"/>
      <c r="D696" s="8"/>
      <c r="E696" s="8"/>
      <c r="F696" s="8"/>
      <c r="G696" s="10"/>
      <c r="H696" s="10"/>
      <c r="I696" s="10"/>
      <c r="J696" s="10"/>
      <c r="K696" s="10"/>
      <c r="L696" s="10"/>
      <c r="M696" s="8"/>
      <c r="N696" s="8"/>
    </row>
    <row r="697" spans="2:14" x14ac:dyDescent="0.25">
      <c r="B697" s="8"/>
      <c r="C697" s="8"/>
      <c r="D697" s="8"/>
      <c r="E697" s="8"/>
      <c r="F697" s="8"/>
      <c r="G697" s="10"/>
      <c r="H697" s="10"/>
      <c r="I697" s="10"/>
      <c r="J697" s="10"/>
      <c r="K697" s="10"/>
      <c r="L697" s="10"/>
      <c r="M697" s="8"/>
      <c r="N697" s="8"/>
    </row>
    <row r="698" spans="2:14" x14ac:dyDescent="0.25">
      <c r="B698" s="8"/>
      <c r="C698" s="8"/>
      <c r="D698" s="8"/>
      <c r="E698" s="8"/>
      <c r="F698" s="8"/>
      <c r="G698" s="10"/>
      <c r="H698" s="10"/>
      <c r="I698" s="10"/>
      <c r="J698" s="10"/>
      <c r="K698" s="10"/>
      <c r="L698" s="10"/>
      <c r="M698" s="8"/>
      <c r="N698" s="8"/>
    </row>
    <row r="699" spans="2:14" x14ac:dyDescent="0.25">
      <c r="B699" s="8"/>
      <c r="C699" s="8"/>
      <c r="D699" s="8"/>
      <c r="E699" s="8"/>
      <c r="F699" s="8"/>
      <c r="G699" s="10"/>
      <c r="H699" s="10"/>
      <c r="I699" s="10"/>
      <c r="J699" s="10"/>
      <c r="K699" s="10"/>
      <c r="L699" s="10"/>
      <c r="M699" s="8"/>
      <c r="N699" s="8"/>
    </row>
    <row r="700" spans="2:14" x14ac:dyDescent="0.25">
      <c r="B700" s="8"/>
      <c r="C700" s="8"/>
      <c r="D700" s="8"/>
      <c r="E700" s="8"/>
      <c r="F700" s="8"/>
      <c r="G700" s="10"/>
      <c r="H700" s="10"/>
      <c r="I700" s="10"/>
      <c r="J700" s="10"/>
      <c r="K700" s="10"/>
      <c r="L700" s="10"/>
      <c r="M700" s="8"/>
      <c r="N700" s="8"/>
    </row>
    <row r="701" spans="2:14" x14ac:dyDescent="0.25">
      <c r="B701" s="8"/>
      <c r="C701" s="8"/>
      <c r="D701" s="8"/>
      <c r="E701" s="8"/>
      <c r="F701" s="8"/>
      <c r="G701" s="10"/>
      <c r="H701" s="10"/>
      <c r="I701" s="10"/>
      <c r="J701" s="10"/>
      <c r="K701" s="10"/>
      <c r="L701" s="10"/>
      <c r="M701" s="8"/>
      <c r="N701" s="8"/>
    </row>
    <row r="702" spans="2:14" x14ac:dyDescent="0.25">
      <c r="B702" s="8"/>
      <c r="C702" s="8"/>
      <c r="D702" s="8"/>
      <c r="E702" s="8"/>
      <c r="F702" s="8"/>
      <c r="G702" s="10"/>
      <c r="H702" s="10"/>
      <c r="I702" s="10"/>
      <c r="J702" s="10"/>
      <c r="K702" s="10"/>
      <c r="L702" s="10"/>
      <c r="M702" s="8"/>
      <c r="N702" s="8"/>
    </row>
    <row r="703" spans="2:14" x14ac:dyDescent="0.25">
      <c r="B703" s="8"/>
      <c r="C703" s="8"/>
      <c r="D703" s="8"/>
      <c r="E703" s="8"/>
      <c r="F703" s="8"/>
      <c r="G703" s="10"/>
      <c r="H703" s="10"/>
      <c r="I703" s="10"/>
      <c r="J703" s="10"/>
      <c r="K703" s="10"/>
      <c r="L703" s="10"/>
      <c r="M703" s="8"/>
      <c r="N703" s="8"/>
    </row>
    <row r="704" spans="2:14" x14ac:dyDescent="0.25">
      <c r="B704" s="8"/>
      <c r="C704" s="8"/>
      <c r="D704" s="8"/>
      <c r="E704" s="8"/>
      <c r="F704" s="8"/>
      <c r="G704" s="10"/>
      <c r="H704" s="10"/>
      <c r="I704" s="10"/>
      <c r="J704" s="10"/>
      <c r="K704" s="10"/>
      <c r="L704" s="10"/>
      <c r="M704" s="8"/>
      <c r="N704" s="8"/>
    </row>
    <row r="705" spans="2:14" x14ac:dyDescent="0.25">
      <c r="B705" s="8"/>
      <c r="C705" s="8"/>
      <c r="D705" s="8"/>
      <c r="E705" s="8"/>
      <c r="F705" s="8"/>
      <c r="G705" s="10"/>
      <c r="H705" s="10"/>
      <c r="I705" s="10"/>
      <c r="J705" s="10"/>
      <c r="K705" s="10"/>
      <c r="L705" s="10"/>
      <c r="M705" s="8"/>
      <c r="N705" s="8"/>
    </row>
    <row r="706" spans="2:14" x14ac:dyDescent="0.25">
      <c r="B706" s="8"/>
      <c r="C706" s="8"/>
      <c r="D706" s="8"/>
      <c r="E706" s="8"/>
      <c r="F706" s="8"/>
      <c r="G706" s="10"/>
      <c r="H706" s="10"/>
      <c r="I706" s="10"/>
      <c r="J706" s="10"/>
      <c r="K706" s="10"/>
      <c r="L706" s="10"/>
      <c r="M706" s="8"/>
      <c r="N706" s="8"/>
    </row>
    <row r="707" spans="2:14" x14ac:dyDescent="0.25">
      <c r="B707" s="8"/>
      <c r="C707" s="8"/>
      <c r="D707" s="8"/>
      <c r="E707" s="8"/>
      <c r="F707" s="8"/>
      <c r="G707" s="10"/>
      <c r="H707" s="10"/>
      <c r="I707" s="10"/>
      <c r="J707" s="10"/>
      <c r="K707" s="10"/>
      <c r="L707" s="10"/>
      <c r="M707" s="8"/>
      <c r="N707" s="8"/>
    </row>
    <row r="708" spans="2:14" x14ac:dyDescent="0.25">
      <c r="B708" s="8"/>
      <c r="C708" s="8"/>
      <c r="D708" s="8"/>
      <c r="E708" s="8"/>
      <c r="F708" s="8"/>
      <c r="G708" s="10"/>
      <c r="H708" s="10"/>
      <c r="I708" s="10"/>
      <c r="J708" s="10"/>
      <c r="K708" s="10"/>
      <c r="L708" s="10"/>
      <c r="M708" s="8"/>
      <c r="N708" s="8"/>
    </row>
    <row r="709" spans="2:14" x14ac:dyDescent="0.25">
      <c r="B709" s="8"/>
      <c r="C709" s="8"/>
      <c r="D709" s="8"/>
      <c r="E709" s="8"/>
      <c r="F709" s="8"/>
      <c r="G709" s="10"/>
      <c r="H709" s="10"/>
      <c r="I709" s="10"/>
      <c r="J709" s="10"/>
      <c r="K709" s="10"/>
      <c r="L709" s="10"/>
      <c r="M709" s="8"/>
      <c r="N709" s="8"/>
    </row>
    <row r="710" spans="2:14" x14ac:dyDescent="0.25">
      <c r="B710" s="8"/>
      <c r="C710" s="8"/>
      <c r="D710" s="8"/>
      <c r="E710" s="8"/>
      <c r="F710" s="8"/>
      <c r="G710" s="10"/>
      <c r="H710" s="10"/>
      <c r="I710" s="10"/>
      <c r="J710" s="10"/>
      <c r="K710" s="10"/>
      <c r="L710" s="10"/>
      <c r="M710" s="8"/>
      <c r="N710" s="8"/>
    </row>
    <row r="711" spans="2:14" x14ac:dyDescent="0.25">
      <c r="B711" s="8"/>
      <c r="C711" s="8"/>
      <c r="D711" s="8"/>
      <c r="E711" s="8"/>
      <c r="F711" s="8"/>
      <c r="G711" s="10"/>
      <c r="H711" s="10"/>
      <c r="I711" s="10"/>
      <c r="J711" s="10"/>
      <c r="K711" s="10"/>
      <c r="L711" s="10"/>
      <c r="M711" s="8"/>
      <c r="N711" s="8"/>
    </row>
    <row r="712" spans="2:14" x14ac:dyDescent="0.25">
      <c r="B712" s="8"/>
      <c r="C712" s="8"/>
      <c r="D712" s="8"/>
      <c r="E712" s="8"/>
      <c r="F712" s="8"/>
      <c r="G712" s="10"/>
      <c r="H712" s="10"/>
      <c r="I712" s="10"/>
      <c r="J712" s="10"/>
      <c r="K712" s="10"/>
      <c r="L712" s="10"/>
      <c r="M712" s="8"/>
      <c r="N712" s="8"/>
    </row>
    <row r="713" spans="2:14" x14ac:dyDescent="0.25">
      <c r="B713" s="8"/>
      <c r="C713" s="8"/>
      <c r="D713" s="8"/>
      <c r="E713" s="8"/>
      <c r="F713" s="8"/>
      <c r="G713" s="10"/>
      <c r="H713" s="10"/>
      <c r="I713" s="10"/>
      <c r="J713" s="10"/>
      <c r="K713" s="10"/>
      <c r="L713" s="10"/>
      <c r="M713" s="8"/>
      <c r="N713" s="8"/>
    </row>
    <row r="714" spans="2:14" x14ac:dyDescent="0.25">
      <c r="B714" s="8"/>
      <c r="C714" s="8"/>
      <c r="D714" s="8"/>
      <c r="E714" s="8"/>
      <c r="F714" s="8"/>
      <c r="G714" s="10"/>
      <c r="H714" s="10"/>
      <c r="I714" s="10"/>
      <c r="J714" s="10"/>
      <c r="K714" s="10"/>
      <c r="L714" s="10"/>
      <c r="M714" s="8"/>
      <c r="N714" s="8"/>
    </row>
    <row r="715" spans="2:14" x14ac:dyDescent="0.25">
      <c r="B715" s="8"/>
      <c r="C715" s="8"/>
      <c r="D715" s="8"/>
      <c r="E715" s="8"/>
      <c r="F715" s="8"/>
      <c r="G715" s="10"/>
      <c r="H715" s="10"/>
      <c r="I715" s="10"/>
      <c r="J715" s="10"/>
      <c r="K715" s="10"/>
      <c r="L715" s="10"/>
      <c r="M715" s="8"/>
      <c r="N715" s="8"/>
    </row>
    <row r="716" spans="2:14" x14ac:dyDescent="0.25">
      <c r="B716" s="8"/>
      <c r="C716" s="8"/>
      <c r="D716" s="8"/>
      <c r="E716" s="8"/>
      <c r="F716" s="8"/>
      <c r="G716" s="10"/>
      <c r="H716" s="10"/>
      <c r="I716" s="10"/>
      <c r="J716" s="10"/>
      <c r="K716" s="10"/>
      <c r="L716" s="10"/>
      <c r="M716" s="8"/>
      <c r="N716" s="8"/>
    </row>
    <row r="717" spans="2:14" x14ac:dyDescent="0.25">
      <c r="B717" s="8"/>
      <c r="C717" s="8"/>
      <c r="D717" s="8"/>
      <c r="E717" s="8"/>
      <c r="F717" s="8"/>
      <c r="G717" s="10"/>
      <c r="H717" s="10"/>
      <c r="I717" s="10"/>
      <c r="J717" s="10"/>
      <c r="K717" s="10"/>
      <c r="L717" s="10"/>
      <c r="M717" s="8"/>
      <c r="N717" s="8"/>
    </row>
    <row r="718" spans="2:14" x14ac:dyDescent="0.25">
      <c r="B718" s="8"/>
      <c r="C718" s="8"/>
      <c r="D718" s="8"/>
      <c r="E718" s="8"/>
      <c r="F718" s="8"/>
      <c r="G718" s="10"/>
      <c r="H718" s="10"/>
      <c r="I718" s="10"/>
      <c r="J718" s="10"/>
      <c r="K718" s="10"/>
      <c r="L718" s="10"/>
      <c r="M718" s="8"/>
      <c r="N718" s="8"/>
    </row>
    <row r="719" spans="2:14" x14ac:dyDescent="0.25">
      <c r="B719" s="8"/>
      <c r="C719" s="8"/>
      <c r="D719" s="8"/>
      <c r="E719" s="8"/>
      <c r="F719" s="8"/>
      <c r="G719" s="10"/>
      <c r="H719" s="10"/>
      <c r="I719" s="10"/>
      <c r="J719" s="10"/>
      <c r="K719" s="10"/>
      <c r="L719" s="10"/>
      <c r="M719" s="8"/>
      <c r="N719" s="8"/>
    </row>
    <row r="720" spans="2:14" x14ac:dyDescent="0.25">
      <c r="B720" s="8"/>
      <c r="C720" s="8"/>
      <c r="D720" s="8"/>
      <c r="E720" s="8"/>
      <c r="F720" s="8"/>
      <c r="G720" s="10"/>
      <c r="H720" s="10"/>
      <c r="I720" s="10"/>
      <c r="J720" s="10"/>
      <c r="K720" s="10"/>
      <c r="L720" s="10"/>
      <c r="M720" s="8"/>
      <c r="N720" s="8"/>
    </row>
    <row r="721" spans="2:14" x14ac:dyDescent="0.25">
      <c r="B721" s="8"/>
      <c r="C721" s="8"/>
      <c r="D721" s="8"/>
      <c r="E721" s="8"/>
      <c r="F721" s="8"/>
      <c r="G721" s="10"/>
      <c r="H721" s="10"/>
      <c r="I721" s="10"/>
      <c r="J721" s="10"/>
      <c r="K721" s="10"/>
      <c r="L721" s="10"/>
      <c r="M721" s="8"/>
      <c r="N721" s="8"/>
    </row>
    <row r="722" spans="2:14" x14ac:dyDescent="0.25">
      <c r="B722" s="8"/>
      <c r="C722" s="8"/>
      <c r="D722" s="8"/>
      <c r="E722" s="8"/>
      <c r="F722" s="8"/>
      <c r="G722" s="10"/>
      <c r="H722" s="10"/>
      <c r="I722" s="10"/>
      <c r="J722" s="10"/>
      <c r="K722" s="10"/>
      <c r="L722" s="10"/>
      <c r="M722" s="8"/>
      <c r="N722" s="8"/>
    </row>
    <row r="723" spans="2:14" x14ac:dyDescent="0.25">
      <c r="B723" s="8"/>
      <c r="C723" s="8"/>
      <c r="D723" s="8"/>
      <c r="E723" s="8"/>
      <c r="F723" s="8"/>
      <c r="G723" s="10"/>
      <c r="H723" s="10"/>
      <c r="I723" s="10"/>
      <c r="J723" s="10"/>
      <c r="K723" s="10"/>
      <c r="L723" s="10"/>
      <c r="M723" s="8"/>
      <c r="N723" s="8"/>
    </row>
    <row r="724" spans="2:14" x14ac:dyDescent="0.25">
      <c r="B724" s="8"/>
      <c r="C724" s="8"/>
      <c r="D724" s="8"/>
      <c r="E724" s="8"/>
      <c r="F724" s="8"/>
      <c r="G724" s="10"/>
      <c r="H724" s="10"/>
      <c r="I724" s="10"/>
      <c r="J724" s="10"/>
      <c r="K724" s="10"/>
      <c r="L724" s="10"/>
      <c r="M724" s="8"/>
      <c r="N724" s="8"/>
    </row>
    <row r="725" spans="2:14" x14ac:dyDescent="0.25">
      <c r="B725" s="8"/>
      <c r="C725" s="8"/>
      <c r="D725" s="8"/>
      <c r="E725" s="8"/>
      <c r="F725" s="8"/>
      <c r="G725" s="10"/>
      <c r="H725" s="10"/>
      <c r="I725" s="10"/>
      <c r="J725" s="10"/>
      <c r="K725" s="10"/>
      <c r="L725" s="10"/>
      <c r="M725" s="8"/>
      <c r="N725" s="8"/>
    </row>
    <row r="726" spans="2:14" x14ac:dyDescent="0.25">
      <c r="B726" s="8"/>
      <c r="C726" s="8"/>
      <c r="D726" s="8"/>
      <c r="E726" s="8"/>
      <c r="F726" s="8"/>
      <c r="G726" s="10"/>
      <c r="H726" s="10"/>
      <c r="I726" s="10"/>
      <c r="J726" s="10"/>
      <c r="K726" s="10"/>
      <c r="L726" s="10"/>
      <c r="M726" s="8"/>
      <c r="N726" s="8"/>
    </row>
    <row r="727" spans="2:14" x14ac:dyDescent="0.25">
      <c r="B727" s="8"/>
      <c r="C727" s="8"/>
      <c r="D727" s="8"/>
      <c r="E727" s="8"/>
      <c r="F727" s="8"/>
      <c r="G727" s="10"/>
      <c r="H727" s="10"/>
      <c r="I727" s="10"/>
      <c r="J727" s="10"/>
      <c r="K727" s="10"/>
      <c r="L727" s="10"/>
      <c r="M727" s="8"/>
      <c r="N727" s="8"/>
    </row>
    <row r="728" spans="2:14" x14ac:dyDescent="0.25">
      <c r="B728" s="8"/>
      <c r="C728" s="8"/>
      <c r="D728" s="8"/>
      <c r="E728" s="8"/>
      <c r="F728" s="8"/>
      <c r="G728" s="10"/>
      <c r="H728" s="10"/>
      <c r="I728" s="10"/>
      <c r="J728" s="10"/>
      <c r="K728" s="10"/>
      <c r="L728" s="10"/>
      <c r="M728" s="8"/>
      <c r="N728" s="8"/>
    </row>
    <row r="729" spans="2:14" x14ac:dyDescent="0.25">
      <c r="B729" s="8"/>
      <c r="C729" s="8"/>
      <c r="D729" s="8"/>
      <c r="E729" s="8"/>
      <c r="F729" s="8"/>
      <c r="G729" s="10"/>
      <c r="H729" s="10"/>
      <c r="I729" s="10"/>
      <c r="J729" s="10"/>
      <c r="K729" s="10"/>
      <c r="L729" s="10"/>
      <c r="M729" s="8"/>
      <c r="N729" s="8"/>
    </row>
    <row r="730" spans="2:14" x14ac:dyDescent="0.25">
      <c r="B730" s="8"/>
      <c r="C730" s="8"/>
      <c r="D730" s="8"/>
      <c r="E730" s="8"/>
      <c r="F730" s="8"/>
      <c r="G730" s="10"/>
      <c r="H730" s="10"/>
      <c r="I730" s="10"/>
      <c r="J730" s="10"/>
      <c r="K730" s="10"/>
      <c r="L730" s="10"/>
      <c r="M730" s="8"/>
      <c r="N730" s="8"/>
    </row>
    <row r="731" spans="2:14" x14ac:dyDescent="0.25">
      <c r="B731" s="8"/>
      <c r="C731" s="8"/>
      <c r="D731" s="8"/>
      <c r="E731" s="8"/>
      <c r="F731" s="8"/>
      <c r="G731" s="10"/>
      <c r="H731" s="10"/>
      <c r="I731" s="10"/>
      <c r="J731" s="10"/>
      <c r="K731" s="10"/>
      <c r="L731" s="10"/>
      <c r="M731" s="8"/>
      <c r="N731" s="8"/>
    </row>
    <row r="732" spans="2:14" x14ac:dyDescent="0.25">
      <c r="B732" s="8"/>
      <c r="C732" s="8"/>
      <c r="D732" s="8"/>
      <c r="E732" s="8"/>
      <c r="F732" s="8"/>
      <c r="G732" s="10"/>
      <c r="H732" s="10"/>
      <c r="I732" s="10"/>
      <c r="J732" s="10"/>
      <c r="K732" s="10"/>
      <c r="L732" s="10"/>
      <c r="M732" s="8"/>
      <c r="N732" s="8"/>
    </row>
    <row r="733" spans="2:14" x14ac:dyDescent="0.25">
      <c r="B733" s="8"/>
      <c r="C733" s="8"/>
      <c r="D733" s="8"/>
      <c r="E733" s="8"/>
      <c r="F733" s="8"/>
      <c r="G733" s="10"/>
      <c r="H733" s="10"/>
      <c r="I733" s="10"/>
      <c r="J733" s="10"/>
      <c r="K733" s="10"/>
      <c r="L733" s="10"/>
      <c r="M733" s="8"/>
      <c r="N733" s="8"/>
    </row>
    <row r="734" spans="2:14" x14ac:dyDescent="0.25">
      <c r="B734" s="8"/>
      <c r="C734" s="8"/>
      <c r="D734" s="8"/>
      <c r="E734" s="8"/>
      <c r="F734" s="8"/>
      <c r="G734" s="10"/>
      <c r="H734" s="10"/>
      <c r="I734" s="10"/>
      <c r="J734" s="10"/>
      <c r="K734" s="10"/>
      <c r="L734" s="10"/>
      <c r="M734" s="8"/>
      <c r="N734" s="8"/>
    </row>
    <row r="735" spans="2:14" x14ac:dyDescent="0.25">
      <c r="B735" s="8"/>
      <c r="C735" s="8"/>
      <c r="D735" s="8"/>
      <c r="E735" s="8"/>
      <c r="F735" s="8"/>
      <c r="G735" s="10"/>
      <c r="H735" s="10"/>
      <c r="I735" s="10"/>
      <c r="J735" s="10"/>
      <c r="K735" s="10"/>
      <c r="L735" s="10"/>
      <c r="M735" s="8"/>
      <c r="N735" s="8"/>
    </row>
    <row r="736" spans="2:14" x14ac:dyDescent="0.25">
      <c r="B736" s="8"/>
      <c r="C736" s="8"/>
      <c r="D736" s="8"/>
      <c r="E736" s="8"/>
      <c r="F736" s="8"/>
      <c r="G736" s="10"/>
      <c r="H736" s="10"/>
      <c r="I736" s="10"/>
      <c r="J736" s="10"/>
      <c r="K736" s="10"/>
      <c r="L736" s="10"/>
      <c r="M736" s="8"/>
      <c r="N736" s="8"/>
    </row>
    <row r="737" spans="2:14" x14ac:dyDescent="0.25">
      <c r="B737" s="8"/>
      <c r="C737" s="8"/>
      <c r="D737" s="8"/>
      <c r="E737" s="8"/>
      <c r="F737" s="8"/>
      <c r="G737" s="10"/>
      <c r="H737" s="10"/>
      <c r="I737" s="10"/>
      <c r="J737" s="10"/>
      <c r="K737" s="10"/>
      <c r="L737" s="10"/>
      <c r="M737" s="8"/>
      <c r="N737" s="8"/>
    </row>
    <row r="738" spans="2:14" x14ac:dyDescent="0.25">
      <c r="B738" s="8"/>
      <c r="C738" s="8"/>
      <c r="D738" s="8"/>
      <c r="E738" s="8"/>
      <c r="F738" s="8"/>
      <c r="G738" s="10"/>
      <c r="H738" s="10"/>
      <c r="I738" s="10"/>
      <c r="J738" s="10"/>
      <c r="K738" s="10"/>
      <c r="L738" s="10"/>
      <c r="M738" s="8"/>
      <c r="N738" s="8"/>
    </row>
    <row r="739" spans="2:14" x14ac:dyDescent="0.25">
      <c r="B739" s="8"/>
      <c r="C739" s="8"/>
      <c r="D739" s="8"/>
      <c r="E739" s="8"/>
      <c r="F739" s="8"/>
      <c r="G739" s="10"/>
      <c r="H739" s="10"/>
      <c r="I739" s="10"/>
      <c r="J739" s="10"/>
      <c r="K739" s="10"/>
      <c r="L739" s="10"/>
      <c r="M739" s="8"/>
      <c r="N739" s="8"/>
    </row>
    <row r="740" spans="2:14" x14ac:dyDescent="0.25">
      <c r="B740" s="8"/>
      <c r="C740" s="8"/>
      <c r="D740" s="8"/>
      <c r="E740" s="8"/>
      <c r="F740" s="8"/>
      <c r="G740" s="10"/>
      <c r="H740" s="10"/>
      <c r="I740" s="10"/>
      <c r="J740" s="10"/>
      <c r="K740" s="10"/>
      <c r="L740" s="10"/>
      <c r="M740" s="8"/>
      <c r="N740" s="8"/>
    </row>
    <row r="741" spans="2:14" x14ac:dyDescent="0.25">
      <c r="B741" s="8"/>
      <c r="C741" s="8"/>
      <c r="D741" s="8"/>
      <c r="E741" s="8"/>
      <c r="F741" s="8"/>
      <c r="G741" s="10"/>
      <c r="H741" s="10"/>
      <c r="I741" s="10"/>
      <c r="J741" s="10"/>
      <c r="K741" s="10"/>
      <c r="L741" s="10"/>
      <c r="M741" s="8"/>
      <c r="N741" s="8"/>
    </row>
    <row r="742" spans="2:14" x14ac:dyDescent="0.25">
      <c r="B742" s="8"/>
      <c r="C742" s="8"/>
      <c r="D742" s="8"/>
      <c r="E742" s="8"/>
      <c r="F742" s="8"/>
      <c r="G742" s="10"/>
      <c r="H742" s="10"/>
      <c r="I742" s="10"/>
      <c r="J742" s="10"/>
      <c r="K742" s="10"/>
      <c r="L742" s="10"/>
      <c r="M742" s="8"/>
      <c r="N742" s="8"/>
    </row>
    <row r="743" spans="2:14" x14ac:dyDescent="0.25">
      <c r="B743" s="8"/>
      <c r="C743" s="8"/>
      <c r="D743" s="8"/>
      <c r="E743" s="8"/>
      <c r="F743" s="8"/>
      <c r="G743" s="10"/>
      <c r="H743" s="10"/>
      <c r="I743" s="10"/>
      <c r="J743" s="10"/>
      <c r="K743" s="10"/>
      <c r="L743" s="10"/>
      <c r="M743" s="8"/>
      <c r="N743" s="8"/>
    </row>
    <row r="744" spans="2:14" x14ac:dyDescent="0.25">
      <c r="B744" s="8"/>
      <c r="C744" s="8"/>
      <c r="D744" s="8"/>
      <c r="E744" s="8"/>
      <c r="F744" s="8"/>
      <c r="G744" s="10"/>
      <c r="H744" s="10"/>
      <c r="I744" s="10"/>
      <c r="J744" s="10"/>
      <c r="K744" s="10"/>
      <c r="L744" s="10"/>
      <c r="M744" s="8"/>
      <c r="N744" s="8"/>
    </row>
    <row r="745" spans="2:14" x14ac:dyDescent="0.25">
      <c r="B745" s="8"/>
      <c r="C745" s="8"/>
      <c r="D745" s="8"/>
      <c r="E745" s="8"/>
      <c r="F745" s="8"/>
      <c r="G745" s="10"/>
      <c r="H745" s="10"/>
      <c r="I745" s="10"/>
      <c r="J745" s="10"/>
      <c r="K745" s="10"/>
      <c r="L745" s="10"/>
      <c r="M745" s="8"/>
      <c r="N745" s="8"/>
    </row>
    <row r="746" spans="2:14" x14ac:dyDescent="0.25">
      <c r="B746" s="8"/>
      <c r="C746" s="8"/>
      <c r="D746" s="8"/>
      <c r="E746" s="8"/>
      <c r="F746" s="8"/>
      <c r="G746" s="10"/>
      <c r="H746" s="10"/>
      <c r="I746" s="10"/>
      <c r="J746" s="10"/>
      <c r="K746" s="10"/>
      <c r="L746" s="10"/>
      <c r="M746" s="8"/>
      <c r="N746" s="8"/>
    </row>
    <row r="747" spans="2:14" x14ac:dyDescent="0.25">
      <c r="B747" s="8"/>
      <c r="C747" s="8"/>
      <c r="D747" s="8"/>
      <c r="E747" s="8"/>
      <c r="F747" s="8"/>
      <c r="G747" s="10"/>
      <c r="H747" s="10"/>
      <c r="I747" s="10"/>
      <c r="J747" s="10"/>
      <c r="K747" s="10"/>
      <c r="L747" s="10"/>
      <c r="M747" s="8"/>
      <c r="N747" s="8"/>
    </row>
    <row r="748" spans="2:14" x14ac:dyDescent="0.25">
      <c r="B748" s="8"/>
      <c r="C748" s="8"/>
      <c r="D748" s="8"/>
      <c r="E748" s="8"/>
      <c r="F748" s="8"/>
      <c r="G748" s="10"/>
      <c r="H748" s="10"/>
      <c r="I748" s="10"/>
      <c r="J748" s="10"/>
      <c r="K748" s="10"/>
      <c r="L748" s="10"/>
      <c r="M748" s="8"/>
      <c r="N748" s="8"/>
    </row>
    <row r="749" spans="2:14" x14ac:dyDescent="0.25">
      <c r="B749" s="8"/>
      <c r="C749" s="8"/>
      <c r="D749" s="8"/>
      <c r="E749" s="8"/>
      <c r="F749" s="8"/>
      <c r="G749" s="10"/>
      <c r="H749" s="10"/>
      <c r="I749" s="10"/>
      <c r="J749" s="10"/>
      <c r="K749" s="10"/>
      <c r="L749" s="10"/>
      <c r="M749" s="8"/>
      <c r="N749" s="8"/>
    </row>
    <row r="750" spans="2:14" x14ac:dyDescent="0.25">
      <c r="B750" s="8"/>
      <c r="C750" s="8"/>
      <c r="D750" s="8"/>
      <c r="E750" s="8"/>
      <c r="F750" s="8"/>
      <c r="G750" s="10"/>
      <c r="H750" s="10"/>
      <c r="I750" s="10"/>
      <c r="J750" s="10"/>
      <c r="K750" s="10"/>
      <c r="L750" s="10"/>
      <c r="M750" s="8"/>
      <c r="N750" s="8"/>
    </row>
    <row r="751" spans="2:14" x14ac:dyDescent="0.25">
      <c r="B751" s="8"/>
      <c r="C751" s="8"/>
      <c r="D751" s="8"/>
      <c r="E751" s="8"/>
      <c r="F751" s="8"/>
      <c r="G751" s="10"/>
      <c r="H751" s="10"/>
      <c r="I751" s="10"/>
      <c r="J751" s="10"/>
      <c r="K751" s="10"/>
      <c r="L751" s="10"/>
      <c r="M751" s="8"/>
      <c r="N751" s="8"/>
    </row>
    <row r="752" spans="2:14" x14ac:dyDescent="0.25">
      <c r="B752" s="8"/>
      <c r="C752" s="8"/>
      <c r="D752" s="8"/>
      <c r="E752" s="8"/>
      <c r="F752" s="8"/>
      <c r="G752" s="10"/>
      <c r="H752" s="10"/>
      <c r="I752" s="10"/>
      <c r="J752" s="10"/>
      <c r="K752" s="10"/>
      <c r="L752" s="10"/>
      <c r="M752" s="8"/>
      <c r="N752" s="8"/>
    </row>
    <row r="753" spans="2:14" x14ac:dyDescent="0.25">
      <c r="B753" s="8"/>
      <c r="C753" s="8"/>
      <c r="D753" s="8"/>
      <c r="E753" s="8"/>
      <c r="F753" s="8"/>
      <c r="G753" s="10"/>
      <c r="H753" s="10"/>
      <c r="I753" s="10"/>
      <c r="J753" s="10"/>
      <c r="K753" s="10"/>
      <c r="L753" s="10"/>
      <c r="M753" s="8"/>
      <c r="N753" s="8"/>
    </row>
    <row r="754" spans="2:14" x14ac:dyDescent="0.25">
      <c r="B754" s="8"/>
      <c r="C754" s="8"/>
      <c r="D754" s="8"/>
      <c r="E754" s="8"/>
      <c r="F754" s="8"/>
      <c r="G754" s="10"/>
      <c r="H754" s="10"/>
      <c r="I754" s="10"/>
      <c r="J754" s="10"/>
      <c r="K754" s="10"/>
      <c r="L754" s="10"/>
      <c r="M754" s="8"/>
      <c r="N754" s="8"/>
    </row>
    <row r="755" spans="2:14" x14ac:dyDescent="0.25">
      <c r="B755" s="8"/>
      <c r="C755" s="8"/>
      <c r="D755" s="8"/>
      <c r="E755" s="8"/>
      <c r="F755" s="8"/>
      <c r="G755" s="10"/>
      <c r="H755" s="10"/>
      <c r="I755" s="10"/>
      <c r="J755" s="10"/>
      <c r="K755" s="10"/>
      <c r="L755" s="10"/>
      <c r="M755" s="8"/>
      <c r="N755" s="8"/>
    </row>
    <row r="756" spans="2:14" x14ac:dyDescent="0.25">
      <c r="B756" s="8"/>
      <c r="C756" s="8"/>
      <c r="D756" s="8"/>
      <c r="E756" s="8"/>
      <c r="F756" s="8"/>
      <c r="G756" s="10"/>
      <c r="H756" s="10"/>
      <c r="I756" s="10"/>
      <c r="J756" s="10"/>
      <c r="K756" s="10"/>
      <c r="L756" s="10"/>
      <c r="M756" s="8"/>
      <c r="N756" s="8"/>
    </row>
    <row r="757" spans="2:14" x14ac:dyDescent="0.25">
      <c r="B757" s="8"/>
      <c r="C757" s="8"/>
      <c r="D757" s="8"/>
      <c r="E757" s="8"/>
      <c r="F757" s="8"/>
      <c r="G757" s="10"/>
      <c r="H757" s="10"/>
      <c r="I757" s="10"/>
      <c r="J757" s="10"/>
      <c r="K757" s="10"/>
      <c r="L757" s="10"/>
      <c r="M757" s="8"/>
      <c r="N757" s="8"/>
    </row>
    <row r="758" spans="2:14" x14ac:dyDescent="0.25">
      <c r="B758" s="8"/>
      <c r="C758" s="8"/>
      <c r="D758" s="8"/>
      <c r="E758" s="8"/>
      <c r="F758" s="8"/>
      <c r="G758" s="10"/>
      <c r="H758" s="10"/>
      <c r="I758" s="10"/>
      <c r="J758" s="10"/>
      <c r="K758" s="10"/>
      <c r="L758" s="10"/>
      <c r="M758" s="8"/>
      <c r="N758" s="8"/>
    </row>
    <row r="759" spans="2:14" x14ac:dyDescent="0.25">
      <c r="B759" s="8"/>
      <c r="C759" s="8"/>
      <c r="D759" s="8"/>
      <c r="E759" s="8"/>
      <c r="F759" s="8"/>
      <c r="G759" s="10"/>
      <c r="H759" s="10"/>
      <c r="I759" s="10"/>
      <c r="J759" s="10"/>
      <c r="K759" s="10"/>
      <c r="L759" s="10"/>
      <c r="M759" s="8"/>
      <c r="N759" s="8"/>
    </row>
    <row r="760" spans="2:14" x14ac:dyDescent="0.25">
      <c r="B760" s="8"/>
      <c r="C760" s="8"/>
      <c r="D760" s="8"/>
      <c r="E760" s="8"/>
      <c r="F760" s="8"/>
      <c r="G760" s="10"/>
      <c r="H760" s="10"/>
      <c r="I760" s="10"/>
      <c r="J760" s="10"/>
      <c r="K760" s="10"/>
      <c r="L760" s="10"/>
      <c r="M760" s="8"/>
      <c r="N760" s="8"/>
    </row>
    <row r="761" spans="2:14" x14ac:dyDescent="0.25">
      <c r="B761" s="8"/>
      <c r="C761" s="8"/>
      <c r="D761" s="8"/>
      <c r="E761" s="8"/>
      <c r="F761" s="8"/>
      <c r="G761" s="10"/>
      <c r="H761" s="10"/>
      <c r="I761" s="10"/>
      <c r="J761" s="10"/>
      <c r="K761" s="10"/>
      <c r="L761" s="10"/>
      <c r="M761" s="8"/>
      <c r="N761" s="8"/>
    </row>
    <row r="762" spans="2:14" x14ac:dyDescent="0.25">
      <c r="B762" s="8"/>
      <c r="C762" s="8"/>
      <c r="D762" s="8"/>
      <c r="E762" s="8"/>
      <c r="F762" s="8"/>
      <c r="G762" s="10"/>
      <c r="H762" s="10"/>
      <c r="I762" s="10"/>
      <c r="J762" s="10"/>
      <c r="K762" s="10"/>
      <c r="L762" s="10"/>
      <c r="M762" s="8"/>
      <c r="N762" s="8"/>
    </row>
    <row r="763" spans="2:14" x14ac:dyDescent="0.25">
      <c r="B763" s="8"/>
      <c r="C763" s="8"/>
      <c r="D763" s="8"/>
      <c r="E763" s="8"/>
      <c r="F763" s="8"/>
      <c r="G763" s="10"/>
      <c r="H763" s="10"/>
      <c r="I763" s="10"/>
      <c r="J763" s="10"/>
      <c r="K763" s="10"/>
      <c r="L763" s="10"/>
      <c r="M763" s="8"/>
      <c r="N763" s="8"/>
    </row>
    <row r="764" spans="2:14" x14ac:dyDescent="0.25">
      <c r="B764" s="8"/>
      <c r="C764" s="8"/>
      <c r="D764" s="8"/>
      <c r="E764" s="8"/>
      <c r="F764" s="8"/>
      <c r="G764" s="10"/>
      <c r="H764" s="10"/>
      <c r="I764" s="10"/>
      <c r="J764" s="10"/>
      <c r="K764" s="10"/>
      <c r="L764" s="10"/>
      <c r="M764" s="8"/>
      <c r="N764" s="8"/>
    </row>
    <row r="765" spans="2:14" x14ac:dyDescent="0.25">
      <c r="B765" s="8"/>
      <c r="C765" s="8"/>
      <c r="D765" s="8"/>
      <c r="E765" s="8"/>
      <c r="F765" s="8"/>
      <c r="G765" s="10"/>
      <c r="H765" s="10"/>
      <c r="I765" s="10"/>
      <c r="J765" s="10"/>
      <c r="K765" s="10"/>
      <c r="L765" s="10"/>
      <c r="M765" s="8"/>
      <c r="N765" s="8"/>
    </row>
    <row r="766" spans="2:14" x14ac:dyDescent="0.25">
      <c r="B766" s="8"/>
      <c r="C766" s="8"/>
      <c r="D766" s="8"/>
      <c r="E766" s="8"/>
      <c r="F766" s="8"/>
      <c r="G766" s="10"/>
      <c r="H766" s="10"/>
      <c r="I766" s="10"/>
      <c r="J766" s="10"/>
      <c r="K766" s="10"/>
      <c r="L766" s="10"/>
      <c r="M766" s="8"/>
      <c r="N766" s="8"/>
    </row>
    <row r="767" spans="2:14" x14ac:dyDescent="0.25">
      <c r="B767" s="8"/>
      <c r="C767" s="8"/>
      <c r="D767" s="8"/>
      <c r="E767" s="8"/>
      <c r="F767" s="8"/>
      <c r="G767" s="10"/>
      <c r="H767" s="10"/>
      <c r="I767" s="10"/>
      <c r="J767" s="10"/>
      <c r="K767" s="10"/>
      <c r="L767" s="10"/>
      <c r="M767" s="8"/>
      <c r="N767" s="8"/>
    </row>
    <row r="768" spans="2:14" x14ac:dyDescent="0.25">
      <c r="B768" s="8"/>
      <c r="C768" s="8"/>
      <c r="D768" s="8"/>
      <c r="E768" s="8"/>
      <c r="F768" s="8"/>
      <c r="G768" s="10"/>
      <c r="H768" s="10"/>
      <c r="I768" s="10"/>
      <c r="J768" s="10"/>
      <c r="K768" s="10"/>
      <c r="L768" s="10"/>
      <c r="M768" s="8"/>
      <c r="N768" s="8"/>
    </row>
    <row r="769" spans="2:14" x14ac:dyDescent="0.25">
      <c r="B769" s="8"/>
      <c r="C769" s="8"/>
      <c r="D769" s="8"/>
      <c r="E769" s="8"/>
      <c r="F769" s="8"/>
      <c r="G769" s="10"/>
      <c r="H769" s="10"/>
      <c r="I769" s="10"/>
      <c r="J769" s="10"/>
      <c r="K769" s="10"/>
      <c r="L769" s="10"/>
      <c r="M769" s="8"/>
      <c r="N769" s="8"/>
    </row>
    <row r="770" spans="2:14" x14ac:dyDescent="0.25">
      <c r="B770" s="8"/>
      <c r="C770" s="8"/>
      <c r="D770" s="8"/>
      <c r="E770" s="8"/>
      <c r="F770" s="8"/>
      <c r="G770" s="10"/>
      <c r="H770" s="10"/>
      <c r="I770" s="10"/>
      <c r="J770" s="10"/>
      <c r="K770" s="10"/>
      <c r="L770" s="10"/>
      <c r="M770" s="8"/>
      <c r="N770" s="8"/>
    </row>
    <row r="771" spans="2:14" x14ac:dyDescent="0.25">
      <c r="B771" s="8"/>
      <c r="C771" s="8"/>
      <c r="D771" s="8"/>
      <c r="E771" s="8"/>
      <c r="F771" s="8"/>
      <c r="G771" s="10"/>
      <c r="H771" s="10"/>
      <c r="I771" s="10"/>
      <c r="J771" s="10"/>
      <c r="K771" s="10"/>
      <c r="L771" s="10"/>
      <c r="M771" s="8"/>
      <c r="N771" s="8"/>
    </row>
    <row r="772" spans="2:14" x14ac:dyDescent="0.25">
      <c r="B772" s="8"/>
      <c r="C772" s="8"/>
      <c r="D772" s="8"/>
      <c r="E772" s="8"/>
      <c r="F772" s="8"/>
      <c r="G772" s="10"/>
      <c r="H772" s="10"/>
      <c r="I772" s="10"/>
      <c r="J772" s="10"/>
      <c r="K772" s="10"/>
      <c r="L772" s="10"/>
      <c r="M772" s="8"/>
      <c r="N772" s="8"/>
    </row>
    <row r="773" spans="2:14" x14ac:dyDescent="0.25">
      <c r="B773" s="8"/>
      <c r="C773" s="8"/>
      <c r="D773" s="8"/>
      <c r="E773" s="8"/>
      <c r="F773" s="8"/>
      <c r="G773" s="10"/>
      <c r="H773" s="10"/>
      <c r="I773" s="10"/>
      <c r="J773" s="10"/>
      <c r="K773" s="10"/>
      <c r="L773" s="10"/>
      <c r="M773" s="8"/>
      <c r="N773" s="8"/>
    </row>
    <row r="774" spans="2:14" x14ac:dyDescent="0.25">
      <c r="B774" s="8"/>
      <c r="C774" s="8"/>
      <c r="D774" s="8"/>
      <c r="E774" s="8"/>
      <c r="F774" s="8"/>
      <c r="G774" s="10"/>
      <c r="H774" s="10"/>
      <c r="I774" s="10"/>
      <c r="J774" s="10"/>
      <c r="K774" s="10"/>
      <c r="L774" s="10"/>
      <c r="M774" s="8"/>
      <c r="N774" s="8"/>
    </row>
    <row r="775" spans="2:14" x14ac:dyDescent="0.25">
      <c r="B775" s="8"/>
      <c r="C775" s="8"/>
      <c r="D775" s="8"/>
      <c r="E775" s="8"/>
      <c r="F775" s="8"/>
      <c r="G775" s="10"/>
      <c r="H775" s="10"/>
      <c r="I775" s="10"/>
      <c r="J775" s="10"/>
      <c r="K775" s="10"/>
      <c r="L775" s="10"/>
      <c r="M775" s="8"/>
      <c r="N775" s="8"/>
    </row>
    <row r="776" spans="2:14" x14ac:dyDescent="0.25">
      <c r="B776" s="8"/>
      <c r="C776" s="8"/>
      <c r="D776" s="8"/>
      <c r="E776" s="8"/>
      <c r="F776" s="8"/>
      <c r="G776" s="10"/>
      <c r="H776" s="10"/>
      <c r="I776" s="10"/>
      <c r="J776" s="10"/>
      <c r="K776" s="10"/>
      <c r="L776" s="10"/>
      <c r="M776" s="8"/>
      <c r="N776" s="8"/>
    </row>
    <row r="777" spans="2:14" x14ac:dyDescent="0.25">
      <c r="B777" s="8"/>
      <c r="C777" s="8"/>
      <c r="D777" s="8"/>
      <c r="E777" s="8"/>
      <c r="F777" s="8"/>
      <c r="G777" s="10"/>
      <c r="H777" s="10"/>
      <c r="I777" s="10"/>
      <c r="J777" s="10"/>
      <c r="K777" s="10"/>
      <c r="L777" s="10"/>
      <c r="M777" s="8"/>
      <c r="N777" s="8"/>
    </row>
    <row r="778" spans="2:14" x14ac:dyDescent="0.25">
      <c r="B778" s="8"/>
      <c r="C778" s="8"/>
      <c r="D778" s="8"/>
      <c r="E778" s="8"/>
      <c r="F778" s="8"/>
      <c r="G778" s="10"/>
      <c r="H778" s="10"/>
      <c r="I778" s="10"/>
      <c r="J778" s="10"/>
      <c r="K778" s="10"/>
      <c r="L778" s="10"/>
      <c r="M778" s="8"/>
      <c r="N778" s="8"/>
    </row>
    <row r="779" spans="2:14" x14ac:dyDescent="0.25">
      <c r="B779" s="8"/>
      <c r="C779" s="8"/>
      <c r="D779" s="8"/>
      <c r="E779" s="8"/>
      <c r="F779" s="8"/>
      <c r="G779" s="10"/>
      <c r="H779" s="10"/>
      <c r="I779" s="10"/>
      <c r="J779" s="10"/>
      <c r="K779" s="10"/>
      <c r="L779" s="10"/>
      <c r="M779" s="8"/>
      <c r="N779" s="8"/>
    </row>
    <row r="780" spans="2:14" x14ac:dyDescent="0.25">
      <c r="B780" s="8"/>
      <c r="C780" s="8"/>
      <c r="D780" s="8"/>
      <c r="E780" s="8"/>
      <c r="F780" s="8"/>
      <c r="G780" s="10"/>
      <c r="H780" s="10"/>
      <c r="I780" s="10"/>
      <c r="J780" s="10"/>
      <c r="K780" s="10"/>
      <c r="L780" s="10"/>
      <c r="M780" s="8"/>
      <c r="N780" s="8"/>
    </row>
    <row r="781" spans="2:14" x14ac:dyDescent="0.25">
      <c r="B781" s="8"/>
      <c r="C781" s="8"/>
      <c r="D781" s="8"/>
      <c r="E781" s="8"/>
      <c r="F781" s="8"/>
      <c r="G781" s="10"/>
      <c r="H781" s="10"/>
      <c r="I781" s="10"/>
      <c r="J781" s="10"/>
      <c r="K781" s="10"/>
      <c r="L781" s="10"/>
      <c r="M781" s="8"/>
    </row>
  </sheetData>
  <mergeCells count="2">
    <mergeCell ref="A1:N1"/>
    <mergeCell ref="A2:N2"/>
  </mergeCells>
  <pageMargins left="0.23622047244094491" right="0.23622047244094491" top="0.74803149606299213" bottom="0.74803149606299213" header="0.31496062992125984" footer="0.31496062992125984"/>
  <pageSetup paperSize="5" scale="66" fitToHeight="0" orientation="landscape" horizontalDpi="300" verticalDpi="300" r:id="rId1"/>
  <rowBreaks count="2" manualBreakCount="2">
    <brk id="493" max="13" man="1"/>
    <brk id="554" min="1" max="45" man="1"/>
  </rowBreaks>
  <colBreaks count="1" manualBreakCount="1">
    <brk id="14" max="5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Hoja1</vt:lpstr>
      <vt:lpstr>Hoja1!Área_de_impresión</vt:lpstr>
      <vt:lpstr>Hoja1!TRANSPARENCIA_FIJO_MARZO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2023-08-30T17:33:12Z</cp:lastPrinted>
  <dcterms:created xsi:type="dcterms:W3CDTF">2023-04-04T12:56:58Z</dcterms:created>
  <dcterms:modified xsi:type="dcterms:W3CDTF">2023-08-30T17:34:26Z</dcterms:modified>
</cp:coreProperties>
</file>