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NOMINA FIJO AGOSTO " sheetId="1" r:id="rId1"/>
  </sheets>
  <externalReferences>
    <externalReference r:id="rId2"/>
    <externalReference r:id="rId3"/>
  </externalReferences>
  <definedNames>
    <definedName name="_xlnm._FilterDatabase" localSheetId="0" hidden="1">'NOMINA FIJO AGOSTO '!$B$4:$F$561</definedName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J569" i="1" l="1"/>
  <c r="K561" i="1"/>
  <c r="H561" i="1"/>
  <c r="I561" i="1" s="1"/>
  <c r="M560" i="1"/>
  <c r="K560" i="1"/>
  <c r="I560" i="1"/>
  <c r="H560" i="1"/>
  <c r="N560" i="1" s="1"/>
  <c r="H559" i="1"/>
  <c r="H558" i="1"/>
  <c r="K558" i="1" s="1"/>
  <c r="I557" i="1"/>
  <c r="H557" i="1"/>
  <c r="K556" i="1"/>
  <c r="I556" i="1"/>
  <c r="M556" i="1" s="1"/>
  <c r="H556" i="1"/>
  <c r="N556" i="1" s="1"/>
  <c r="I555" i="1"/>
  <c r="H555" i="1"/>
  <c r="K555" i="1" s="1"/>
  <c r="K554" i="1"/>
  <c r="I554" i="1"/>
  <c r="M554" i="1" s="1"/>
  <c r="H554" i="1"/>
  <c r="N554" i="1" s="1"/>
  <c r="F554" i="1"/>
  <c r="H553" i="1"/>
  <c r="I552" i="1"/>
  <c r="H552" i="1"/>
  <c r="K551" i="1"/>
  <c r="I551" i="1"/>
  <c r="M551" i="1" s="1"/>
  <c r="H551" i="1"/>
  <c r="N551" i="1" s="1"/>
  <c r="M550" i="1"/>
  <c r="K550" i="1"/>
  <c r="I550" i="1"/>
  <c r="H550" i="1"/>
  <c r="N550" i="1" s="1"/>
  <c r="H549" i="1"/>
  <c r="I548" i="1"/>
  <c r="H548" i="1"/>
  <c r="K547" i="1"/>
  <c r="H547" i="1"/>
  <c r="I547" i="1" s="1"/>
  <c r="M547" i="1" s="1"/>
  <c r="M546" i="1"/>
  <c r="K546" i="1"/>
  <c r="I546" i="1"/>
  <c r="H546" i="1"/>
  <c r="N546" i="1" s="1"/>
  <c r="H545" i="1"/>
  <c r="I544" i="1"/>
  <c r="H544" i="1"/>
  <c r="K543" i="1"/>
  <c r="H543" i="1"/>
  <c r="I543" i="1" s="1"/>
  <c r="M543" i="1" s="1"/>
  <c r="M542" i="1"/>
  <c r="K542" i="1"/>
  <c r="I542" i="1"/>
  <c r="H542" i="1"/>
  <c r="N542" i="1" s="1"/>
  <c r="H541" i="1"/>
  <c r="I540" i="1"/>
  <c r="H540" i="1"/>
  <c r="K539" i="1"/>
  <c r="H539" i="1"/>
  <c r="I539" i="1" s="1"/>
  <c r="M539" i="1" s="1"/>
  <c r="M538" i="1"/>
  <c r="K538" i="1"/>
  <c r="I538" i="1"/>
  <c r="H538" i="1"/>
  <c r="N538" i="1" s="1"/>
  <c r="H537" i="1"/>
  <c r="I536" i="1"/>
  <c r="H536" i="1"/>
  <c r="K535" i="1"/>
  <c r="H535" i="1"/>
  <c r="I535" i="1" s="1"/>
  <c r="M535" i="1" s="1"/>
  <c r="M534" i="1"/>
  <c r="K534" i="1"/>
  <c r="I534" i="1"/>
  <c r="H534" i="1"/>
  <c r="N534" i="1" s="1"/>
  <c r="H533" i="1"/>
  <c r="I532" i="1"/>
  <c r="H532" i="1"/>
  <c r="K531" i="1"/>
  <c r="H531" i="1"/>
  <c r="I531" i="1" s="1"/>
  <c r="M531" i="1" s="1"/>
  <c r="M530" i="1"/>
  <c r="K530" i="1"/>
  <c r="I530" i="1"/>
  <c r="H530" i="1"/>
  <c r="N530" i="1" s="1"/>
  <c r="H529" i="1"/>
  <c r="I528" i="1"/>
  <c r="H528" i="1"/>
  <c r="K527" i="1"/>
  <c r="H527" i="1"/>
  <c r="I527" i="1" s="1"/>
  <c r="M526" i="1"/>
  <c r="K526" i="1"/>
  <c r="I526" i="1"/>
  <c r="H526" i="1"/>
  <c r="N526" i="1" s="1"/>
  <c r="H525" i="1"/>
  <c r="I524" i="1"/>
  <c r="H524" i="1"/>
  <c r="K523" i="1"/>
  <c r="H523" i="1"/>
  <c r="I523" i="1" s="1"/>
  <c r="M522" i="1"/>
  <c r="K522" i="1"/>
  <c r="I522" i="1"/>
  <c r="H522" i="1"/>
  <c r="N522" i="1" s="1"/>
  <c r="H521" i="1"/>
  <c r="I520" i="1"/>
  <c r="H520" i="1"/>
  <c r="K519" i="1"/>
  <c r="H519" i="1"/>
  <c r="I519" i="1" s="1"/>
  <c r="M518" i="1"/>
  <c r="K518" i="1"/>
  <c r="I518" i="1"/>
  <c r="H518" i="1"/>
  <c r="N518" i="1" s="1"/>
  <c r="H517" i="1"/>
  <c r="I516" i="1"/>
  <c r="H516" i="1"/>
  <c r="K515" i="1"/>
  <c r="H515" i="1"/>
  <c r="I515" i="1" s="1"/>
  <c r="M514" i="1"/>
  <c r="K514" i="1"/>
  <c r="I514" i="1"/>
  <c r="H514" i="1"/>
  <c r="N514" i="1" s="1"/>
  <c r="H513" i="1"/>
  <c r="I512" i="1"/>
  <c r="H512" i="1"/>
  <c r="K511" i="1"/>
  <c r="H511" i="1"/>
  <c r="I511" i="1" s="1"/>
  <c r="M510" i="1"/>
  <c r="K510" i="1"/>
  <c r="I510" i="1"/>
  <c r="H510" i="1"/>
  <c r="N510" i="1" s="1"/>
  <c r="H509" i="1"/>
  <c r="H508" i="1"/>
  <c r="I507" i="1"/>
  <c r="H507" i="1"/>
  <c r="K506" i="1"/>
  <c r="H506" i="1"/>
  <c r="I506" i="1" s="1"/>
  <c r="M506" i="1" s="1"/>
  <c r="M505" i="1"/>
  <c r="K505" i="1"/>
  <c r="I505" i="1"/>
  <c r="H505" i="1"/>
  <c r="N505" i="1" s="1"/>
  <c r="H504" i="1"/>
  <c r="I503" i="1"/>
  <c r="H503" i="1"/>
  <c r="K502" i="1"/>
  <c r="H502" i="1"/>
  <c r="I502" i="1" s="1"/>
  <c r="M502" i="1" s="1"/>
  <c r="M501" i="1"/>
  <c r="K501" i="1"/>
  <c r="I501" i="1"/>
  <c r="H501" i="1"/>
  <c r="N501" i="1" s="1"/>
  <c r="H500" i="1"/>
  <c r="I499" i="1"/>
  <c r="H499" i="1"/>
  <c r="K498" i="1"/>
  <c r="H498" i="1"/>
  <c r="I498" i="1" s="1"/>
  <c r="M498" i="1" s="1"/>
  <c r="M497" i="1"/>
  <c r="K497" i="1"/>
  <c r="I497" i="1"/>
  <c r="H497" i="1"/>
  <c r="N497" i="1" s="1"/>
  <c r="H496" i="1"/>
  <c r="I495" i="1"/>
  <c r="H495" i="1"/>
  <c r="K494" i="1"/>
  <c r="H494" i="1"/>
  <c r="I494" i="1" s="1"/>
  <c r="M494" i="1" s="1"/>
  <c r="M493" i="1"/>
  <c r="K493" i="1"/>
  <c r="I493" i="1"/>
  <c r="H493" i="1"/>
  <c r="N493" i="1" s="1"/>
  <c r="K492" i="1"/>
  <c r="H492" i="1"/>
  <c r="I492" i="1" s="1"/>
  <c r="K491" i="1"/>
  <c r="I491" i="1"/>
  <c r="H491" i="1"/>
  <c r="H490" i="1"/>
  <c r="I490" i="1" s="1"/>
  <c r="H489" i="1"/>
  <c r="K489" i="1" s="1"/>
  <c r="K488" i="1"/>
  <c r="H488" i="1"/>
  <c r="I488" i="1" s="1"/>
  <c r="M488" i="1" s="1"/>
  <c r="K487" i="1"/>
  <c r="M487" i="1" s="1"/>
  <c r="I487" i="1"/>
  <c r="H487" i="1"/>
  <c r="H486" i="1"/>
  <c r="I486" i="1" s="1"/>
  <c r="K485" i="1"/>
  <c r="I485" i="1"/>
  <c r="H485" i="1"/>
  <c r="K484" i="1"/>
  <c r="N484" i="1" s="1"/>
  <c r="H484" i="1"/>
  <c r="I484" i="1" s="1"/>
  <c r="I483" i="1"/>
  <c r="N483" i="1" s="1"/>
  <c r="H483" i="1"/>
  <c r="K483" i="1" s="1"/>
  <c r="K482" i="1"/>
  <c r="I482" i="1"/>
  <c r="M482" i="1" s="1"/>
  <c r="H482" i="1"/>
  <c r="K481" i="1"/>
  <c r="I481" i="1"/>
  <c r="M481" i="1" s="1"/>
  <c r="H481" i="1"/>
  <c r="K480" i="1"/>
  <c r="N480" i="1" s="1"/>
  <c r="H480" i="1"/>
  <c r="I480" i="1" s="1"/>
  <c r="I479" i="1"/>
  <c r="N479" i="1" s="1"/>
  <c r="H479" i="1"/>
  <c r="K479" i="1" s="1"/>
  <c r="K478" i="1"/>
  <c r="I478" i="1"/>
  <c r="M478" i="1" s="1"/>
  <c r="H478" i="1"/>
  <c r="K477" i="1"/>
  <c r="I477" i="1"/>
  <c r="M477" i="1" s="1"/>
  <c r="H477" i="1"/>
  <c r="K476" i="1"/>
  <c r="N476" i="1" s="1"/>
  <c r="H476" i="1"/>
  <c r="I476" i="1" s="1"/>
  <c r="I475" i="1"/>
  <c r="N475" i="1" s="1"/>
  <c r="H475" i="1"/>
  <c r="K475" i="1" s="1"/>
  <c r="K474" i="1"/>
  <c r="H474" i="1"/>
  <c r="I474" i="1" s="1"/>
  <c r="M474" i="1" s="1"/>
  <c r="I473" i="1"/>
  <c r="H473" i="1"/>
  <c r="K473" i="1" s="1"/>
  <c r="M473" i="1" s="1"/>
  <c r="H472" i="1"/>
  <c r="K471" i="1"/>
  <c r="I471" i="1"/>
  <c r="M471" i="1" s="1"/>
  <c r="H471" i="1"/>
  <c r="N471" i="1" s="1"/>
  <c r="K470" i="1"/>
  <c r="H470" i="1"/>
  <c r="I470" i="1" s="1"/>
  <c r="M470" i="1" s="1"/>
  <c r="I469" i="1"/>
  <c r="H469" i="1"/>
  <c r="K469" i="1" s="1"/>
  <c r="M469" i="1" s="1"/>
  <c r="H468" i="1"/>
  <c r="K467" i="1"/>
  <c r="I467" i="1"/>
  <c r="M467" i="1" s="1"/>
  <c r="H467" i="1"/>
  <c r="N467" i="1" s="1"/>
  <c r="K466" i="1"/>
  <c r="H466" i="1"/>
  <c r="I466" i="1" s="1"/>
  <c r="M466" i="1" s="1"/>
  <c r="I465" i="1"/>
  <c r="H465" i="1"/>
  <c r="K465" i="1" s="1"/>
  <c r="M465" i="1" s="1"/>
  <c r="H464" i="1"/>
  <c r="K463" i="1"/>
  <c r="I463" i="1"/>
  <c r="M463" i="1" s="1"/>
  <c r="H463" i="1"/>
  <c r="N463" i="1" s="1"/>
  <c r="K462" i="1"/>
  <c r="H462" i="1"/>
  <c r="I462" i="1" s="1"/>
  <c r="M462" i="1" s="1"/>
  <c r="I461" i="1"/>
  <c r="H461" i="1"/>
  <c r="K461" i="1" s="1"/>
  <c r="M461" i="1" s="1"/>
  <c r="H460" i="1"/>
  <c r="H459" i="1"/>
  <c r="K458" i="1"/>
  <c r="I458" i="1"/>
  <c r="M458" i="1" s="1"/>
  <c r="H458" i="1"/>
  <c r="N458" i="1" s="1"/>
  <c r="K457" i="1"/>
  <c r="H457" i="1"/>
  <c r="I457" i="1" s="1"/>
  <c r="M457" i="1" s="1"/>
  <c r="I456" i="1"/>
  <c r="H456" i="1"/>
  <c r="K456" i="1" s="1"/>
  <c r="M456" i="1" s="1"/>
  <c r="H455" i="1"/>
  <c r="K454" i="1"/>
  <c r="I454" i="1"/>
  <c r="M454" i="1" s="1"/>
  <c r="H454" i="1"/>
  <c r="N454" i="1" s="1"/>
  <c r="K453" i="1"/>
  <c r="H453" i="1"/>
  <c r="I453" i="1" s="1"/>
  <c r="M453" i="1" s="1"/>
  <c r="I452" i="1"/>
  <c r="H452" i="1"/>
  <c r="K452" i="1" s="1"/>
  <c r="M452" i="1" s="1"/>
  <c r="H451" i="1"/>
  <c r="K450" i="1"/>
  <c r="I450" i="1"/>
  <c r="M450" i="1" s="1"/>
  <c r="H450" i="1"/>
  <c r="N450" i="1" s="1"/>
  <c r="K449" i="1"/>
  <c r="H449" i="1"/>
  <c r="I449" i="1" s="1"/>
  <c r="M449" i="1" s="1"/>
  <c r="I448" i="1"/>
  <c r="H448" i="1"/>
  <c r="K448" i="1" s="1"/>
  <c r="M448" i="1" s="1"/>
  <c r="H447" i="1"/>
  <c r="K446" i="1"/>
  <c r="I446" i="1"/>
  <c r="M446" i="1" s="1"/>
  <c r="H446" i="1"/>
  <c r="N446" i="1" s="1"/>
  <c r="K445" i="1"/>
  <c r="H445" i="1"/>
  <c r="I445" i="1" s="1"/>
  <c r="F444" i="1"/>
  <c r="H444" i="1" s="1"/>
  <c r="K443" i="1"/>
  <c r="I443" i="1"/>
  <c r="M443" i="1" s="1"/>
  <c r="H443" i="1"/>
  <c r="N443" i="1" s="1"/>
  <c r="K442" i="1"/>
  <c r="H442" i="1"/>
  <c r="I442" i="1" s="1"/>
  <c r="I441" i="1"/>
  <c r="H441" i="1"/>
  <c r="K441" i="1" s="1"/>
  <c r="M441" i="1" s="1"/>
  <c r="H440" i="1"/>
  <c r="K439" i="1"/>
  <c r="I439" i="1"/>
  <c r="M439" i="1" s="1"/>
  <c r="H439" i="1"/>
  <c r="K438" i="1"/>
  <c r="H438" i="1"/>
  <c r="I438" i="1" s="1"/>
  <c r="M438" i="1" s="1"/>
  <c r="M437" i="1"/>
  <c r="I437" i="1"/>
  <c r="H437" i="1"/>
  <c r="K437" i="1" s="1"/>
  <c r="H436" i="1"/>
  <c r="K435" i="1"/>
  <c r="I435" i="1"/>
  <c r="M435" i="1" s="1"/>
  <c r="H435" i="1"/>
  <c r="N435" i="1" s="1"/>
  <c r="K434" i="1"/>
  <c r="H434" i="1"/>
  <c r="I434" i="1" s="1"/>
  <c r="I433" i="1"/>
  <c r="M433" i="1" s="1"/>
  <c r="H433" i="1"/>
  <c r="K433" i="1" s="1"/>
  <c r="H432" i="1"/>
  <c r="I432" i="1" s="1"/>
  <c r="M431" i="1"/>
  <c r="K431" i="1"/>
  <c r="I431" i="1"/>
  <c r="H431" i="1"/>
  <c r="N431" i="1" s="1"/>
  <c r="N430" i="1"/>
  <c r="K430" i="1"/>
  <c r="H430" i="1"/>
  <c r="I430" i="1" s="1"/>
  <c r="I429" i="1"/>
  <c r="M429" i="1" s="1"/>
  <c r="H429" i="1"/>
  <c r="K429" i="1" s="1"/>
  <c r="H428" i="1"/>
  <c r="I428" i="1" s="1"/>
  <c r="K427" i="1"/>
  <c r="I427" i="1"/>
  <c r="M427" i="1" s="1"/>
  <c r="H427" i="1"/>
  <c r="N427" i="1" s="1"/>
  <c r="H426" i="1"/>
  <c r="I426" i="1" s="1"/>
  <c r="M425" i="1"/>
  <c r="I425" i="1"/>
  <c r="H425" i="1"/>
  <c r="K425" i="1" s="1"/>
  <c r="K424" i="1"/>
  <c r="N424" i="1" s="1"/>
  <c r="H424" i="1"/>
  <c r="I424" i="1" s="1"/>
  <c r="K423" i="1"/>
  <c r="I423" i="1"/>
  <c r="M423" i="1" s="1"/>
  <c r="H423" i="1"/>
  <c r="H422" i="1"/>
  <c r="I422" i="1" s="1"/>
  <c r="I421" i="1"/>
  <c r="H421" i="1"/>
  <c r="K421" i="1" s="1"/>
  <c r="M421" i="1" s="1"/>
  <c r="N420" i="1"/>
  <c r="K420" i="1"/>
  <c r="H420" i="1"/>
  <c r="I420" i="1" s="1"/>
  <c r="M419" i="1"/>
  <c r="K419" i="1"/>
  <c r="I419" i="1"/>
  <c r="H419" i="1"/>
  <c r="K418" i="1"/>
  <c r="N418" i="1" s="1"/>
  <c r="H418" i="1"/>
  <c r="I418" i="1" s="1"/>
  <c r="I417" i="1"/>
  <c r="M417" i="1" s="1"/>
  <c r="H417" i="1"/>
  <c r="K417" i="1" s="1"/>
  <c r="H416" i="1"/>
  <c r="I416" i="1" s="1"/>
  <c r="M415" i="1"/>
  <c r="K415" i="1"/>
  <c r="I415" i="1"/>
  <c r="H415" i="1"/>
  <c r="N415" i="1" s="1"/>
  <c r="N414" i="1"/>
  <c r="K414" i="1"/>
  <c r="H414" i="1"/>
  <c r="I414" i="1" s="1"/>
  <c r="I413" i="1"/>
  <c r="M413" i="1" s="1"/>
  <c r="H413" i="1"/>
  <c r="K413" i="1" s="1"/>
  <c r="K412" i="1"/>
  <c r="I412" i="1"/>
  <c r="M412" i="1" s="1"/>
  <c r="H412" i="1"/>
  <c r="N412" i="1" s="1"/>
  <c r="K411" i="1"/>
  <c r="I411" i="1"/>
  <c r="M411" i="1" s="1"/>
  <c r="H411" i="1"/>
  <c r="K410" i="1"/>
  <c r="M410" i="1" s="1"/>
  <c r="I410" i="1"/>
  <c r="H410" i="1"/>
  <c r="N410" i="1" s="1"/>
  <c r="H409" i="1"/>
  <c r="H408" i="1"/>
  <c r="K407" i="1"/>
  <c r="I407" i="1"/>
  <c r="M407" i="1" s="1"/>
  <c r="H407" i="1"/>
  <c r="M406" i="1"/>
  <c r="K406" i="1"/>
  <c r="I406" i="1"/>
  <c r="H406" i="1"/>
  <c r="N406" i="1" s="1"/>
  <c r="H405" i="1"/>
  <c r="I404" i="1"/>
  <c r="M404" i="1" s="1"/>
  <c r="H404" i="1"/>
  <c r="K404" i="1" s="1"/>
  <c r="K403" i="1"/>
  <c r="I403" i="1"/>
  <c r="H403" i="1"/>
  <c r="N403" i="1" s="1"/>
  <c r="K402" i="1"/>
  <c r="M402" i="1" s="1"/>
  <c r="I402" i="1"/>
  <c r="H402" i="1"/>
  <c r="N402" i="1" s="1"/>
  <c r="H401" i="1"/>
  <c r="H400" i="1"/>
  <c r="K400" i="1" s="1"/>
  <c r="K399" i="1"/>
  <c r="I399" i="1"/>
  <c r="M399" i="1" s="1"/>
  <c r="H399" i="1"/>
  <c r="M398" i="1"/>
  <c r="K398" i="1"/>
  <c r="I398" i="1"/>
  <c r="H398" i="1"/>
  <c r="H397" i="1"/>
  <c r="I396" i="1"/>
  <c r="M396" i="1" s="1"/>
  <c r="H396" i="1"/>
  <c r="K396" i="1" s="1"/>
  <c r="K395" i="1"/>
  <c r="I395" i="1"/>
  <c r="H395" i="1"/>
  <c r="K394" i="1"/>
  <c r="M394" i="1" s="1"/>
  <c r="I394" i="1"/>
  <c r="H394" i="1"/>
  <c r="F393" i="1"/>
  <c r="H393" i="1" s="1"/>
  <c r="K392" i="1"/>
  <c r="I392" i="1"/>
  <c r="M392" i="1" s="1"/>
  <c r="H392" i="1"/>
  <c r="M391" i="1"/>
  <c r="K391" i="1"/>
  <c r="I391" i="1"/>
  <c r="H391" i="1"/>
  <c r="H390" i="1"/>
  <c r="I389" i="1"/>
  <c r="M389" i="1" s="1"/>
  <c r="H389" i="1"/>
  <c r="K389" i="1" s="1"/>
  <c r="K388" i="1"/>
  <c r="I388" i="1"/>
  <c r="H388" i="1"/>
  <c r="K387" i="1"/>
  <c r="M387" i="1" s="1"/>
  <c r="I387" i="1"/>
  <c r="H387" i="1"/>
  <c r="H386" i="1"/>
  <c r="H385" i="1"/>
  <c r="K385" i="1" s="1"/>
  <c r="K384" i="1"/>
  <c r="I384" i="1"/>
  <c r="M384" i="1" s="1"/>
  <c r="H384" i="1"/>
  <c r="M383" i="1"/>
  <c r="K383" i="1"/>
  <c r="I383" i="1"/>
  <c r="H383" i="1"/>
  <c r="N383" i="1" s="1"/>
  <c r="H382" i="1"/>
  <c r="I381" i="1"/>
  <c r="M381" i="1" s="1"/>
  <c r="H381" i="1"/>
  <c r="K381" i="1" s="1"/>
  <c r="K380" i="1"/>
  <c r="I380" i="1"/>
  <c r="H380" i="1"/>
  <c r="N380" i="1" s="1"/>
  <c r="F380" i="1"/>
  <c r="H379" i="1"/>
  <c r="I378" i="1"/>
  <c r="M378" i="1" s="1"/>
  <c r="H378" i="1"/>
  <c r="K378" i="1" s="1"/>
  <c r="K377" i="1"/>
  <c r="I377" i="1"/>
  <c r="H377" i="1"/>
  <c r="K376" i="1"/>
  <c r="M376" i="1" s="1"/>
  <c r="I376" i="1"/>
  <c r="H376" i="1"/>
  <c r="H375" i="1"/>
  <c r="H374" i="1"/>
  <c r="K374" i="1" s="1"/>
  <c r="K373" i="1"/>
  <c r="I373" i="1"/>
  <c r="M373" i="1" s="1"/>
  <c r="H373" i="1"/>
  <c r="M372" i="1"/>
  <c r="K372" i="1"/>
  <c r="I372" i="1"/>
  <c r="H372" i="1"/>
  <c r="N372" i="1" s="1"/>
  <c r="H371" i="1"/>
  <c r="I370" i="1"/>
  <c r="M370" i="1" s="1"/>
  <c r="H370" i="1"/>
  <c r="K370" i="1" s="1"/>
  <c r="K369" i="1"/>
  <c r="I369" i="1"/>
  <c r="H369" i="1"/>
  <c r="N369" i="1" s="1"/>
  <c r="K368" i="1"/>
  <c r="M368" i="1" s="1"/>
  <c r="I368" i="1"/>
  <c r="H368" i="1"/>
  <c r="N368" i="1" s="1"/>
  <c r="H367" i="1"/>
  <c r="H366" i="1"/>
  <c r="K366" i="1" s="1"/>
  <c r="K365" i="1"/>
  <c r="I365" i="1"/>
  <c r="M365" i="1" s="1"/>
  <c r="H365" i="1"/>
  <c r="M364" i="1"/>
  <c r="K364" i="1"/>
  <c r="I364" i="1"/>
  <c r="H364" i="1"/>
  <c r="H363" i="1"/>
  <c r="I362" i="1"/>
  <c r="M362" i="1" s="1"/>
  <c r="H362" i="1"/>
  <c r="K362" i="1" s="1"/>
  <c r="K361" i="1"/>
  <c r="I361" i="1"/>
  <c r="H361" i="1"/>
  <c r="K360" i="1"/>
  <c r="M360" i="1" s="1"/>
  <c r="I360" i="1"/>
  <c r="H360" i="1"/>
  <c r="H359" i="1"/>
  <c r="H358" i="1"/>
  <c r="K358" i="1" s="1"/>
  <c r="K357" i="1"/>
  <c r="I357" i="1"/>
  <c r="M357" i="1" s="1"/>
  <c r="H357" i="1"/>
  <c r="M356" i="1"/>
  <c r="K356" i="1"/>
  <c r="I356" i="1"/>
  <c r="H356" i="1"/>
  <c r="N356" i="1" s="1"/>
  <c r="H355" i="1"/>
  <c r="I354" i="1"/>
  <c r="M354" i="1" s="1"/>
  <c r="H354" i="1"/>
  <c r="K354" i="1" s="1"/>
  <c r="K353" i="1"/>
  <c r="I353" i="1"/>
  <c r="H353" i="1"/>
  <c r="N353" i="1" s="1"/>
  <c r="K352" i="1"/>
  <c r="M352" i="1" s="1"/>
  <c r="I352" i="1"/>
  <c r="H352" i="1"/>
  <c r="N352" i="1" s="1"/>
  <c r="H351" i="1"/>
  <c r="H350" i="1"/>
  <c r="K350" i="1" s="1"/>
  <c r="F350" i="1"/>
  <c r="M349" i="1"/>
  <c r="K349" i="1"/>
  <c r="I349" i="1"/>
  <c r="H349" i="1"/>
  <c r="N349" i="1" s="1"/>
  <c r="H348" i="1"/>
  <c r="I347" i="1"/>
  <c r="M347" i="1" s="1"/>
  <c r="H347" i="1"/>
  <c r="K347" i="1" s="1"/>
  <c r="K346" i="1"/>
  <c r="I346" i="1"/>
  <c r="H346" i="1"/>
  <c r="N346" i="1" s="1"/>
  <c r="K345" i="1"/>
  <c r="M345" i="1" s="1"/>
  <c r="I345" i="1"/>
  <c r="H345" i="1"/>
  <c r="N345" i="1" s="1"/>
  <c r="H344" i="1"/>
  <c r="H343" i="1"/>
  <c r="K343" i="1" s="1"/>
  <c r="K342" i="1"/>
  <c r="I342" i="1"/>
  <c r="M342" i="1" s="1"/>
  <c r="H342" i="1"/>
  <c r="I341" i="1"/>
  <c r="H341" i="1"/>
  <c r="K341" i="1" s="1"/>
  <c r="K340" i="1"/>
  <c r="I340" i="1"/>
  <c r="H340" i="1"/>
  <c r="K339" i="1"/>
  <c r="M339" i="1" s="1"/>
  <c r="I339" i="1"/>
  <c r="H339" i="1"/>
  <c r="H338" i="1"/>
  <c r="H337" i="1"/>
  <c r="K337" i="1" s="1"/>
  <c r="K336" i="1"/>
  <c r="I336" i="1"/>
  <c r="M336" i="1" s="1"/>
  <c r="H336" i="1"/>
  <c r="M335" i="1"/>
  <c r="K335" i="1"/>
  <c r="I335" i="1"/>
  <c r="H335" i="1"/>
  <c r="N335" i="1" s="1"/>
  <c r="H334" i="1"/>
  <c r="I333" i="1"/>
  <c r="M333" i="1" s="1"/>
  <c r="H333" i="1"/>
  <c r="K333" i="1" s="1"/>
  <c r="K332" i="1"/>
  <c r="I332" i="1"/>
  <c r="H332" i="1"/>
  <c r="N332" i="1" s="1"/>
  <c r="K331" i="1"/>
  <c r="M331" i="1" s="1"/>
  <c r="I331" i="1"/>
  <c r="H331" i="1"/>
  <c r="N331" i="1" s="1"/>
  <c r="H330" i="1"/>
  <c r="H329" i="1"/>
  <c r="K329" i="1" s="1"/>
  <c r="K328" i="1"/>
  <c r="I328" i="1"/>
  <c r="M328" i="1" s="1"/>
  <c r="H328" i="1"/>
  <c r="M327" i="1"/>
  <c r="K327" i="1"/>
  <c r="I327" i="1"/>
  <c r="H327" i="1"/>
  <c r="H326" i="1"/>
  <c r="I325" i="1"/>
  <c r="M325" i="1" s="1"/>
  <c r="H325" i="1"/>
  <c r="K325" i="1" s="1"/>
  <c r="K324" i="1"/>
  <c r="I324" i="1"/>
  <c r="H324" i="1"/>
  <c r="K323" i="1"/>
  <c r="M323" i="1" s="1"/>
  <c r="I323" i="1"/>
  <c r="H323" i="1"/>
  <c r="H322" i="1"/>
  <c r="H321" i="1"/>
  <c r="K321" i="1" s="1"/>
  <c r="I320" i="1"/>
  <c r="H320" i="1"/>
  <c r="I319" i="1"/>
  <c r="H319" i="1"/>
  <c r="H318" i="1"/>
  <c r="K317" i="1"/>
  <c r="I317" i="1"/>
  <c r="M317" i="1" s="1"/>
  <c r="H317" i="1"/>
  <c r="N317" i="1" s="1"/>
  <c r="K316" i="1"/>
  <c r="H316" i="1"/>
  <c r="I316" i="1" s="1"/>
  <c r="M316" i="1" s="1"/>
  <c r="I315" i="1"/>
  <c r="H315" i="1"/>
  <c r="K315" i="1" s="1"/>
  <c r="M315" i="1" s="1"/>
  <c r="H314" i="1"/>
  <c r="K313" i="1"/>
  <c r="I313" i="1"/>
  <c r="M313" i="1" s="1"/>
  <c r="H313" i="1"/>
  <c r="N313" i="1" s="1"/>
  <c r="K312" i="1"/>
  <c r="H312" i="1"/>
  <c r="I312" i="1" s="1"/>
  <c r="M312" i="1" s="1"/>
  <c r="I311" i="1"/>
  <c r="H311" i="1"/>
  <c r="K311" i="1" s="1"/>
  <c r="M311" i="1" s="1"/>
  <c r="H310" i="1"/>
  <c r="K309" i="1"/>
  <c r="I309" i="1"/>
  <c r="M309" i="1" s="1"/>
  <c r="H309" i="1"/>
  <c r="N309" i="1" s="1"/>
  <c r="K308" i="1"/>
  <c r="H308" i="1"/>
  <c r="I308" i="1" s="1"/>
  <c r="M308" i="1" s="1"/>
  <c r="I307" i="1"/>
  <c r="H307" i="1"/>
  <c r="K307" i="1" s="1"/>
  <c r="M307" i="1" s="1"/>
  <c r="H306" i="1"/>
  <c r="K305" i="1"/>
  <c r="I305" i="1"/>
  <c r="M305" i="1" s="1"/>
  <c r="H305" i="1"/>
  <c r="N305" i="1" s="1"/>
  <c r="K304" i="1"/>
  <c r="H304" i="1"/>
  <c r="I304" i="1" s="1"/>
  <c r="M304" i="1" s="1"/>
  <c r="I303" i="1"/>
  <c r="H303" i="1"/>
  <c r="K303" i="1" s="1"/>
  <c r="M303" i="1" s="1"/>
  <c r="H302" i="1"/>
  <c r="K301" i="1"/>
  <c r="I301" i="1"/>
  <c r="M301" i="1" s="1"/>
  <c r="H301" i="1"/>
  <c r="N301" i="1" s="1"/>
  <c r="K300" i="1"/>
  <c r="H300" i="1"/>
  <c r="I300" i="1" s="1"/>
  <c r="M300" i="1" s="1"/>
  <c r="I299" i="1"/>
  <c r="H299" i="1"/>
  <c r="K299" i="1" s="1"/>
  <c r="M299" i="1" s="1"/>
  <c r="H298" i="1"/>
  <c r="K297" i="1"/>
  <c r="I297" i="1"/>
  <c r="M297" i="1" s="1"/>
  <c r="H297" i="1"/>
  <c r="N297" i="1" s="1"/>
  <c r="K296" i="1"/>
  <c r="H296" i="1"/>
  <c r="I296" i="1" s="1"/>
  <c r="M296" i="1" s="1"/>
  <c r="I295" i="1"/>
  <c r="H295" i="1"/>
  <c r="K295" i="1" s="1"/>
  <c r="M295" i="1" s="1"/>
  <c r="H294" i="1"/>
  <c r="K293" i="1"/>
  <c r="I293" i="1"/>
  <c r="M293" i="1" s="1"/>
  <c r="H293" i="1"/>
  <c r="N293" i="1" s="1"/>
  <c r="K292" i="1"/>
  <c r="H292" i="1"/>
  <c r="I292" i="1" s="1"/>
  <c r="M292" i="1" s="1"/>
  <c r="I291" i="1"/>
  <c r="H291" i="1"/>
  <c r="K291" i="1" s="1"/>
  <c r="M291" i="1" s="1"/>
  <c r="H290" i="1"/>
  <c r="K289" i="1"/>
  <c r="I289" i="1"/>
  <c r="M289" i="1" s="1"/>
  <c r="H289" i="1"/>
  <c r="N289" i="1" s="1"/>
  <c r="K288" i="1"/>
  <c r="H288" i="1"/>
  <c r="I288" i="1" s="1"/>
  <c r="M288" i="1" s="1"/>
  <c r="I287" i="1"/>
  <c r="H287" i="1"/>
  <c r="K287" i="1" s="1"/>
  <c r="M287" i="1" s="1"/>
  <c r="H286" i="1"/>
  <c r="K285" i="1"/>
  <c r="I285" i="1"/>
  <c r="M285" i="1" s="1"/>
  <c r="H285" i="1"/>
  <c r="N285" i="1" s="1"/>
  <c r="K284" i="1"/>
  <c r="H284" i="1"/>
  <c r="I284" i="1" s="1"/>
  <c r="M284" i="1" s="1"/>
  <c r="I283" i="1"/>
  <c r="H283" i="1"/>
  <c r="K283" i="1" s="1"/>
  <c r="M283" i="1" s="1"/>
  <c r="H282" i="1"/>
  <c r="K281" i="1"/>
  <c r="I281" i="1"/>
  <c r="M281" i="1" s="1"/>
  <c r="H281" i="1"/>
  <c r="N281" i="1" s="1"/>
  <c r="K280" i="1"/>
  <c r="H280" i="1"/>
  <c r="I280" i="1" s="1"/>
  <c r="M280" i="1" s="1"/>
  <c r="I279" i="1"/>
  <c r="H279" i="1"/>
  <c r="K279" i="1" s="1"/>
  <c r="M279" i="1" s="1"/>
  <c r="H278" i="1"/>
  <c r="K277" i="1"/>
  <c r="I277" i="1"/>
  <c r="M277" i="1" s="1"/>
  <c r="H277" i="1"/>
  <c r="N277" i="1" s="1"/>
  <c r="K276" i="1"/>
  <c r="H276" i="1"/>
  <c r="I276" i="1" s="1"/>
  <c r="M276" i="1" s="1"/>
  <c r="M275" i="1"/>
  <c r="I275" i="1"/>
  <c r="H275" i="1"/>
  <c r="K275" i="1" s="1"/>
  <c r="H274" i="1"/>
  <c r="K273" i="1"/>
  <c r="I273" i="1"/>
  <c r="M273" i="1" s="1"/>
  <c r="H273" i="1"/>
  <c r="N273" i="1" s="1"/>
  <c r="K272" i="1"/>
  <c r="H272" i="1"/>
  <c r="I272" i="1" s="1"/>
  <c r="M272" i="1" s="1"/>
  <c r="I271" i="1"/>
  <c r="H271" i="1"/>
  <c r="K271" i="1" s="1"/>
  <c r="M271" i="1" s="1"/>
  <c r="H270" i="1"/>
  <c r="K269" i="1"/>
  <c r="I269" i="1"/>
  <c r="M269" i="1" s="1"/>
  <c r="H269" i="1"/>
  <c r="N269" i="1" s="1"/>
  <c r="K268" i="1"/>
  <c r="H268" i="1"/>
  <c r="I268" i="1" s="1"/>
  <c r="M268" i="1" s="1"/>
  <c r="M267" i="1"/>
  <c r="I267" i="1"/>
  <c r="H267" i="1"/>
  <c r="K267" i="1" s="1"/>
  <c r="H266" i="1"/>
  <c r="K265" i="1"/>
  <c r="I265" i="1"/>
  <c r="M265" i="1" s="1"/>
  <c r="H265" i="1"/>
  <c r="N265" i="1" s="1"/>
  <c r="K264" i="1"/>
  <c r="H264" i="1"/>
  <c r="I264" i="1" s="1"/>
  <c r="M264" i="1" s="1"/>
  <c r="I263" i="1"/>
  <c r="H263" i="1"/>
  <c r="K263" i="1" s="1"/>
  <c r="M263" i="1" s="1"/>
  <c r="H262" i="1"/>
  <c r="K261" i="1"/>
  <c r="I261" i="1"/>
  <c r="M261" i="1" s="1"/>
  <c r="H261" i="1"/>
  <c r="N261" i="1" s="1"/>
  <c r="K260" i="1"/>
  <c r="H260" i="1"/>
  <c r="I260" i="1" s="1"/>
  <c r="M260" i="1" s="1"/>
  <c r="M259" i="1"/>
  <c r="I259" i="1"/>
  <c r="H259" i="1"/>
  <c r="K259" i="1" s="1"/>
  <c r="H258" i="1"/>
  <c r="I257" i="1"/>
  <c r="H257" i="1"/>
  <c r="K257" i="1" s="1"/>
  <c r="H256" i="1"/>
  <c r="K255" i="1"/>
  <c r="I255" i="1"/>
  <c r="M255" i="1" s="1"/>
  <c r="H255" i="1"/>
  <c r="N255" i="1" s="1"/>
  <c r="K254" i="1"/>
  <c r="H254" i="1"/>
  <c r="I254" i="1" s="1"/>
  <c r="M254" i="1" s="1"/>
  <c r="K253" i="1"/>
  <c r="H253" i="1"/>
  <c r="I253" i="1" s="1"/>
  <c r="M253" i="1" s="1"/>
  <c r="M252" i="1"/>
  <c r="I252" i="1"/>
  <c r="H252" i="1"/>
  <c r="K252" i="1" s="1"/>
  <c r="H251" i="1"/>
  <c r="K250" i="1"/>
  <c r="I250" i="1"/>
  <c r="M250" i="1" s="1"/>
  <c r="H250" i="1"/>
  <c r="N250" i="1" s="1"/>
  <c r="K249" i="1"/>
  <c r="H249" i="1"/>
  <c r="I249" i="1" s="1"/>
  <c r="M249" i="1" s="1"/>
  <c r="I248" i="1"/>
  <c r="H248" i="1"/>
  <c r="K248" i="1" s="1"/>
  <c r="M248" i="1" s="1"/>
  <c r="H247" i="1"/>
  <c r="K246" i="1"/>
  <c r="I246" i="1"/>
  <c r="M246" i="1" s="1"/>
  <c r="H246" i="1"/>
  <c r="N246" i="1" s="1"/>
  <c r="K245" i="1"/>
  <c r="H245" i="1"/>
  <c r="I245" i="1" s="1"/>
  <c r="M245" i="1" s="1"/>
  <c r="M244" i="1"/>
  <c r="I244" i="1"/>
  <c r="H244" i="1"/>
  <c r="K244" i="1" s="1"/>
  <c r="H243" i="1"/>
  <c r="K242" i="1"/>
  <c r="I242" i="1"/>
  <c r="M242" i="1" s="1"/>
  <c r="H242" i="1"/>
  <c r="N242" i="1" s="1"/>
  <c r="K241" i="1"/>
  <c r="H241" i="1"/>
  <c r="I241" i="1" s="1"/>
  <c r="M241" i="1" s="1"/>
  <c r="I240" i="1"/>
  <c r="H240" i="1"/>
  <c r="K240" i="1" s="1"/>
  <c r="M240" i="1" s="1"/>
  <c r="H239" i="1"/>
  <c r="K238" i="1"/>
  <c r="I238" i="1"/>
  <c r="M238" i="1" s="1"/>
  <c r="H238" i="1"/>
  <c r="N238" i="1" s="1"/>
  <c r="K237" i="1"/>
  <c r="H237" i="1"/>
  <c r="I237" i="1" s="1"/>
  <c r="M237" i="1" s="1"/>
  <c r="M236" i="1"/>
  <c r="I236" i="1"/>
  <c r="H236" i="1"/>
  <c r="K236" i="1" s="1"/>
  <c r="H235" i="1"/>
  <c r="K234" i="1"/>
  <c r="I234" i="1"/>
  <c r="M234" i="1" s="1"/>
  <c r="H234" i="1"/>
  <c r="N234" i="1" s="1"/>
  <c r="K233" i="1"/>
  <c r="H233" i="1"/>
  <c r="I233" i="1" s="1"/>
  <c r="I232" i="1"/>
  <c r="H232" i="1"/>
  <c r="K232" i="1" s="1"/>
  <c r="M232" i="1" s="1"/>
  <c r="H231" i="1"/>
  <c r="K230" i="1"/>
  <c r="I230" i="1"/>
  <c r="M230" i="1" s="1"/>
  <c r="H230" i="1"/>
  <c r="N230" i="1" s="1"/>
  <c r="K229" i="1"/>
  <c r="H229" i="1"/>
  <c r="I229" i="1" s="1"/>
  <c r="M229" i="1" s="1"/>
  <c r="M228" i="1"/>
  <c r="I228" i="1"/>
  <c r="H228" i="1"/>
  <c r="K228" i="1" s="1"/>
  <c r="H227" i="1"/>
  <c r="K226" i="1"/>
  <c r="I226" i="1"/>
  <c r="M226" i="1" s="1"/>
  <c r="H226" i="1"/>
  <c r="N226" i="1" s="1"/>
  <c r="K225" i="1"/>
  <c r="H225" i="1"/>
  <c r="I225" i="1" s="1"/>
  <c r="I224" i="1"/>
  <c r="H224" i="1"/>
  <c r="K224" i="1" s="1"/>
  <c r="M224" i="1" s="1"/>
  <c r="H223" i="1"/>
  <c r="K222" i="1"/>
  <c r="I222" i="1"/>
  <c r="H222" i="1"/>
  <c r="K221" i="1"/>
  <c r="H221" i="1"/>
  <c r="I221" i="1" s="1"/>
  <c r="M221" i="1" s="1"/>
  <c r="M220" i="1"/>
  <c r="I220" i="1"/>
  <c r="H220" i="1"/>
  <c r="K220" i="1" s="1"/>
  <c r="H219" i="1"/>
  <c r="K218" i="1"/>
  <c r="I218" i="1"/>
  <c r="M218" i="1" s="1"/>
  <c r="H218" i="1"/>
  <c r="N218" i="1" s="1"/>
  <c r="K217" i="1"/>
  <c r="H217" i="1"/>
  <c r="I217" i="1" s="1"/>
  <c r="I216" i="1"/>
  <c r="H216" i="1"/>
  <c r="K216" i="1" s="1"/>
  <c r="M216" i="1" s="1"/>
  <c r="H215" i="1"/>
  <c r="K214" i="1"/>
  <c r="I214" i="1"/>
  <c r="M214" i="1" s="1"/>
  <c r="H214" i="1"/>
  <c r="K213" i="1"/>
  <c r="H213" i="1"/>
  <c r="I213" i="1" s="1"/>
  <c r="M213" i="1" s="1"/>
  <c r="M212" i="1"/>
  <c r="I212" i="1"/>
  <c r="H212" i="1"/>
  <c r="K212" i="1" s="1"/>
  <c r="H211" i="1"/>
  <c r="K210" i="1"/>
  <c r="I210" i="1"/>
  <c r="M210" i="1" s="1"/>
  <c r="H210" i="1"/>
  <c r="N210" i="1" s="1"/>
  <c r="K209" i="1"/>
  <c r="H209" i="1"/>
  <c r="I209" i="1" s="1"/>
  <c r="I208" i="1"/>
  <c r="H208" i="1"/>
  <c r="K208" i="1" s="1"/>
  <c r="M208" i="1" s="1"/>
  <c r="H207" i="1"/>
  <c r="K206" i="1"/>
  <c r="I206" i="1"/>
  <c r="M206" i="1" s="1"/>
  <c r="H206" i="1"/>
  <c r="H205" i="1"/>
  <c r="I204" i="1"/>
  <c r="H204" i="1"/>
  <c r="K203" i="1"/>
  <c r="H203" i="1"/>
  <c r="I202" i="1"/>
  <c r="M202" i="1" s="1"/>
  <c r="H202" i="1"/>
  <c r="K202" i="1" s="1"/>
  <c r="H201" i="1"/>
  <c r="I201" i="1" s="1"/>
  <c r="I200" i="1"/>
  <c r="H200" i="1"/>
  <c r="N199" i="1"/>
  <c r="K199" i="1"/>
  <c r="H199" i="1"/>
  <c r="I199" i="1" s="1"/>
  <c r="I198" i="1"/>
  <c r="M198" i="1" s="1"/>
  <c r="H198" i="1"/>
  <c r="K198" i="1" s="1"/>
  <c r="H197" i="1"/>
  <c r="I197" i="1" s="1"/>
  <c r="I196" i="1"/>
  <c r="H196" i="1"/>
  <c r="N195" i="1"/>
  <c r="K195" i="1"/>
  <c r="H195" i="1"/>
  <c r="I195" i="1" s="1"/>
  <c r="K194" i="1"/>
  <c r="I194" i="1"/>
  <c r="M194" i="1" s="1"/>
  <c r="H194" i="1"/>
  <c r="K193" i="1"/>
  <c r="H193" i="1"/>
  <c r="I193" i="1" s="1"/>
  <c r="I192" i="1"/>
  <c r="M192" i="1" s="1"/>
  <c r="H192" i="1"/>
  <c r="K192" i="1" s="1"/>
  <c r="I191" i="1"/>
  <c r="H191" i="1"/>
  <c r="I190" i="1"/>
  <c r="H190" i="1"/>
  <c r="K189" i="1"/>
  <c r="I189" i="1"/>
  <c r="M189" i="1" s="1"/>
  <c r="H189" i="1"/>
  <c r="N189" i="1" s="1"/>
  <c r="K188" i="1"/>
  <c r="H188" i="1"/>
  <c r="I188" i="1" s="1"/>
  <c r="M188" i="1" s="1"/>
  <c r="H187" i="1"/>
  <c r="K187" i="1" s="1"/>
  <c r="I186" i="1"/>
  <c r="M186" i="1" s="1"/>
  <c r="H186" i="1"/>
  <c r="K186" i="1" s="1"/>
  <c r="K185" i="1"/>
  <c r="I185" i="1"/>
  <c r="M185" i="1" s="1"/>
  <c r="H185" i="1"/>
  <c r="N185" i="1" s="1"/>
  <c r="K184" i="1"/>
  <c r="H184" i="1"/>
  <c r="I184" i="1" s="1"/>
  <c r="M184" i="1" s="1"/>
  <c r="H183" i="1"/>
  <c r="K183" i="1" s="1"/>
  <c r="I182" i="1"/>
  <c r="M182" i="1" s="1"/>
  <c r="H182" i="1"/>
  <c r="K182" i="1" s="1"/>
  <c r="K181" i="1"/>
  <c r="I181" i="1"/>
  <c r="M181" i="1" s="1"/>
  <c r="H181" i="1"/>
  <c r="N181" i="1" s="1"/>
  <c r="K180" i="1"/>
  <c r="H180" i="1"/>
  <c r="I180" i="1" s="1"/>
  <c r="M180" i="1" s="1"/>
  <c r="H179" i="1"/>
  <c r="K179" i="1" s="1"/>
  <c r="I178" i="1"/>
  <c r="M178" i="1" s="1"/>
  <c r="H178" i="1"/>
  <c r="K178" i="1" s="1"/>
  <c r="K177" i="1"/>
  <c r="I177" i="1"/>
  <c r="M177" i="1" s="1"/>
  <c r="H177" i="1"/>
  <c r="N177" i="1" s="1"/>
  <c r="K176" i="1"/>
  <c r="H176" i="1"/>
  <c r="I176" i="1" s="1"/>
  <c r="M176" i="1" s="1"/>
  <c r="H175" i="1"/>
  <c r="K175" i="1" s="1"/>
  <c r="I174" i="1"/>
  <c r="M174" i="1" s="1"/>
  <c r="H174" i="1"/>
  <c r="K174" i="1" s="1"/>
  <c r="K173" i="1"/>
  <c r="I173" i="1"/>
  <c r="M173" i="1" s="1"/>
  <c r="H173" i="1"/>
  <c r="N173" i="1" s="1"/>
  <c r="K172" i="1"/>
  <c r="H172" i="1"/>
  <c r="I172" i="1" s="1"/>
  <c r="M172" i="1" s="1"/>
  <c r="H171" i="1"/>
  <c r="I170" i="1"/>
  <c r="M170" i="1" s="1"/>
  <c r="H170" i="1"/>
  <c r="K170" i="1" s="1"/>
  <c r="K169" i="1"/>
  <c r="I169" i="1"/>
  <c r="H169" i="1"/>
  <c r="N169" i="1" s="1"/>
  <c r="M168" i="1"/>
  <c r="K168" i="1"/>
  <c r="H168" i="1"/>
  <c r="I168" i="1" s="1"/>
  <c r="H167" i="1"/>
  <c r="I166" i="1"/>
  <c r="M166" i="1" s="1"/>
  <c r="H166" i="1"/>
  <c r="K166" i="1" s="1"/>
  <c r="K165" i="1"/>
  <c r="I165" i="1"/>
  <c r="H165" i="1"/>
  <c r="N165" i="1" s="1"/>
  <c r="M164" i="1"/>
  <c r="K164" i="1"/>
  <c r="H164" i="1"/>
  <c r="I164" i="1" s="1"/>
  <c r="H163" i="1"/>
  <c r="I162" i="1"/>
  <c r="M162" i="1" s="1"/>
  <c r="H162" i="1"/>
  <c r="K162" i="1" s="1"/>
  <c r="K161" i="1"/>
  <c r="I161" i="1"/>
  <c r="H161" i="1"/>
  <c r="N161" i="1" s="1"/>
  <c r="M160" i="1"/>
  <c r="K160" i="1"/>
  <c r="H160" i="1"/>
  <c r="I160" i="1" s="1"/>
  <c r="H159" i="1"/>
  <c r="I158" i="1"/>
  <c r="M158" i="1" s="1"/>
  <c r="H158" i="1"/>
  <c r="K158" i="1" s="1"/>
  <c r="K157" i="1"/>
  <c r="I157" i="1"/>
  <c r="H157" i="1"/>
  <c r="N157" i="1" s="1"/>
  <c r="M156" i="1"/>
  <c r="K156" i="1"/>
  <c r="H156" i="1"/>
  <c r="I156" i="1" s="1"/>
  <c r="H155" i="1"/>
  <c r="I154" i="1"/>
  <c r="M154" i="1" s="1"/>
  <c r="H154" i="1"/>
  <c r="K154" i="1" s="1"/>
  <c r="K153" i="1"/>
  <c r="I153" i="1"/>
  <c r="H153" i="1"/>
  <c r="N153" i="1" s="1"/>
  <c r="M152" i="1"/>
  <c r="K152" i="1"/>
  <c r="H152" i="1"/>
  <c r="I152" i="1" s="1"/>
  <c r="H151" i="1"/>
  <c r="I150" i="1"/>
  <c r="M150" i="1" s="1"/>
  <c r="H150" i="1"/>
  <c r="K150" i="1" s="1"/>
  <c r="K149" i="1"/>
  <c r="I149" i="1"/>
  <c r="H149" i="1"/>
  <c r="N149" i="1" s="1"/>
  <c r="M148" i="1"/>
  <c r="I148" i="1"/>
  <c r="N148" i="1" s="1"/>
  <c r="H148" i="1"/>
  <c r="M147" i="1"/>
  <c r="K147" i="1"/>
  <c r="H147" i="1"/>
  <c r="I147" i="1" s="1"/>
  <c r="H146" i="1"/>
  <c r="H145" i="1"/>
  <c r="K145" i="1" s="1"/>
  <c r="K144" i="1"/>
  <c r="I144" i="1"/>
  <c r="H144" i="1"/>
  <c r="M143" i="1"/>
  <c r="K143" i="1"/>
  <c r="H143" i="1"/>
  <c r="I143" i="1" s="1"/>
  <c r="H142" i="1"/>
  <c r="H141" i="1"/>
  <c r="K141" i="1" s="1"/>
  <c r="K140" i="1"/>
  <c r="I140" i="1"/>
  <c r="H140" i="1"/>
  <c r="M139" i="1"/>
  <c r="K139" i="1"/>
  <c r="H139" i="1"/>
  <c r="I139" i="1" s="1"/>
  <c r="H138" i="1"/>
  <c r="H137" i="1"/>
  <c r="K137" i="1" s="1"/>
  <c r="M136" i="1"/>
  <c r="K136" i="1"/>
  <c r="I136" i="1"/>
  <c r="H136" i="1"/>
  <c r="N136" i="1" s="1"/>
  <c r="H135" i="1"/>
  <c r="I135" i="1" s="1"/>
  <c r="I134" i="1"/>
  <c r="H134" i="1"/>
  <c r="K133" i="1"/>
  <c r="I133" i="1"/>
  <c r="M133" i="1" s="1"/>
  <c r="H133" i="1"/>
  <c r="N133" i="1" s="1"/>
  <c r="M132" i="1"/>
  <c r="K132" i="1"/>
  <c r="I132" i="1"/>
  <c r="H132" i="1"/>
  <c r="N132" i="1" s="1"/>
  <c r="H131" i="1"/>
  <c r="I130" i="1"/>
  <c r="H130" i="1"/>
  <c r="K129" i="1"/>
  <c r="I129" i="1"/>
  <c r="M129" i="1" s="1"/>
  <c r="H129" i="1"/>
  <c r="N129" i="1" s="1"/>
  <c r="K128" i="1"/>
  <c r="I128" i="1"/>
  <c r="M128" i="1" s="1"/>
  <c r="H128" i="1"/>
  <c r="M127" i="1"/>
  <c r="K127" i="1"/>
  <c r="I127" i="1"/>
  <c r="H127" i="1"/>
  <c r="N127" i="1" s="1"/>
  <c r="H126" i="1"/>
  <c r="K126" i="1" s="1"/>
  <c r="I125" i="1"/>
  <c r="H125" i="1"/>
  <c r="K124" i="1"/>
  <c r="I124" i="1"/>
  <c r="M124" i="1" s="1"/>
  <c r="H124" i="1"/>
  <c r="N124" i="1" s="1"/>
  <c r="F124" i="1"/>
  <c r="H123" i="1"/>
  <c r="I122" i="1"/>
  <c r="H122" i="1"/>
  <c r="K121" i="1"/>
  <c r="I121" i="1"/>
  <c r="M121" i="1" s="1"/>
  <c r="H121" i="1"/>
  <c r="N121" i="1" s="1"/>
  <c r="M120" i="1"/>
  <c r="K120" i="1"/>
  <c r="I120" i="1"/>
  <c r="H120" i="1"/>
  <c r="N120" i="1" s="1"/>
  <c r="H119" i="1"/>
  <c r="I118" i="1"/>
  <c r="H118" i="1"/>
  <c r="K117" i="1"/>
  <c r="I117" i="1"/>
  <c r="M117" i="1" s="1"/>
  <c r="H117" i="1"/>
  <c r="N117" i="1" s="1"/>
  <c r="M116" i="1"/>
  <c r="K116" i="1"/>
  <c r="I116" i="1"/>
  <c r="H116" i="1"/>
  <c r="N116" i="1" s="1"/>
  <c r="H115" i="1"/>
  <c r="I114" i="1"/>
  <c r="H114" i="1"/>
  <c r="K113" i="1"/>
  <c r="I113" i="1"/>
  <c r="M113" i="1" s="1"/>
  <c r="H113" i="1"/>
  <c r="N113" i="1" s="1"/>
  <c r="M112" i="1"/>
  <c r="K112" i="1"/>
  <c r="I112" i="1"/>
  <c r="H112" i="1"/>
  <c r="N112" i="1" s="1"/>
  <c r="H111" i="1"/>
  <c r="K111" i="1" s="1"/>
  <c r="I110" i="1"/>
  <c r="H110" i="1"/>
  <c r="K109" i="1"/>
  <c r="I109" i="1"/>
  <c r="M109" i="1" s="1"/>
  <c r="H109" i="1"/>
  <c r="N109" i="1" s="1"/>
  <c r="M108" i="1"/>
  <c r="K108" i="1"/>
  <c r="I108" i="1"/>
  <c r="H108" i="1"/>
  <c r="N108" i="1" s="1"/>
  <c r="H107" i="1"/>
  <c r="I106" i="1"/>
  <c r="H106" i="1"/>
  <c r="K105" i="1"/>
  <c r="I105" i="1"/>
  <c r="M105" i="1" s="1"/>
  <c r="H105" i="1"/>
  <c r="N105" i="1" s="1"/>
  <c r="M104" i="1"/>
  <c r="K104" i="1"/>
  <c r="I104" i="1"/>
  <c r="H104" i="1"/>
  <c r="N104" i="1" s="1"/>
  <c r="H103" i="1"/>
  <c r="K103" i="1" s="1"/>
  <c r="I102" i="1"/>
  <c r="H102" i="1"/>
  <c r="K101" i="1"/>
  <c r="I101" i="1"/>
  <c r="M101" i="1" s="1"/>
  <c r="H101" i="1"/>
  <c r="N101" i="1" s="1"/>
  <c r="M100" i="1"/>
  <c r="K100" i="1"/>
  <c r="I100" i="1"/>
  <c r="H100" i="1"/>
  <c r="N100" i="1" s="1"/>
  <c r="H99" i="1"/>
  <c r="K99" i="1" s="1"/>
  <c r="I98" i="1"/>
  <c r="H98" i="1"/>
  <c r="K97" i="1"/>
  <c r="I97" i="1"/>
  <c r="M97" i="1" s="1"/>
  <c r="H97" i="1"/>
  <c r="N97" i="1" s="1"/>
  <c r="M96" i="1"/>
  <c r="K96" i="1"/>
  <c r="I96" i="1"/>
  <c r="H96" i="1"/>
  <c r="N96" i="1" s="1"/>
  <c r="H95" i="1"/>
  <c r="K95" i="1" s="1"/>
  <c r="I94" i="1"/>
  <c r="H94" i="1"/>
  <c r="K93" i="1"/>
  <c r="I93" i="1"/>
  <c r="M93" i="1" s="1"/>
  <c r="H93" i="1"/>
  <c r="N93" i="1" s="1"/>
  <c r="M92" i="1"/>
  <c r="K92" i="1"/>
  <c r="I92" i="1"/>
  <c r="H92" i="1"/>
  <c r="N92" i="1" s="1"/>
  <c r="H91" i="1"/>
  <c r="K91" i="1" s="1"/>
  <c r="H90" i="1"/>
  <c r="K90" i="1" s="1"/>
  <c r="I89" i="1"/>
  <c r="H89" i="1"/>
  <c r="K88" i="1"/>
  <c r="I88" i="1"/>
  <c r="M88" i="1" s="1"/>
  <c r="H88" i="1"/>
  <c r="N88" i="1" s="1"/>
  <c r="M87" i="1"/>
  <c r="K87" i="1"/>
  <c r="I87" i="1"/>
  <c r="H87" i="1"/>
  <c r="N87" i="1" s="1"/>
  <c r="H86" i="1"/>
  <c r="K86" i="1" s="1"/>
  <c r="I85" i="1"/>
  <c r="H85" i="1"/>
  <c r="K84" i="1"/>
  <c r="I84" i="1"/>
  <c r="M84" i="1" s="1"/>
  <c r="H84" i="1"/>
  <c r="N84" i="1" s="1"/>
  <c r="M83" i="1"/>
  <c r="K83" i="1"/>
  <c r="I83" i="1"/>
  <c r="H83" i="1"/>
  <c r="N83" i="1" s="1"/>
  <c r="H82" i="1"/>
  <c r="K82" i="1" s="1"/>
  <c r="I81" i="1"/>
  <c r="H81" i="1"/>
  <c r="K80" i="1"/>
  <c r="I80" i="1"/>
  <c r="M80" i="1" s="1"/>
  <c r="H80" i="1"/>
  <c r="N80" i="1" s="1"/>
  <c r="M79" i="1"/>
  <c r="K79" i="1"/>
  <c r="I79" i="1"/>
  <c r="H79" i="1"/>
  <c r="N79" i="1" s="1"/>
  <c r="H78" i="1"/>
  <c r="K78" i="1" s="1"/>
  <c r="I77" i="1"/>
  <c r="H77" i="1"/>
  <c r="K76" i="1"/>
  <c r="I76" i="1"/>
  <c r="M76" i="1" s="1"/>
  <c r="H76" i="1"/>
  <c r="N76" i="1" s="1"/>
  <c r="I75" i="1"/>
  <c r="H75" i="1"/>
  <c r="K75" i="1" s="1"/>
  <c r="K74" i="1"/>
  <c r="I74" i="1"/>
  <c r="M74" i="1" s="1"/>
  <c r="H74" i="1"/>
  <c r="N74" i="1" s="1"/>
  <c r="M73" i="1"/>
  <c r="K73" i="1"/>
  <c r="I73" i="1"/>
  <c r="H73" i="1"/>
  <c r="N73" i="1" s="1"/>
  <c r="H72" i="1"/>
  <c r="I71" i="1"/>
  <c r="H71" i="1"/>
  <c r="K70" i="1"/>
  <c r="I70" i="1"/>
  <c r="M70" i="1" s="1"/>
  <c r="H70" i="1"/>
  <c r="N70" i="1" s="1"/>
  <c r="M69" i="1"/>
  <c r="K69" i="1"/>
  <c r="I69" i="1"/>
  <c r="H69" i="1"/>
  <c r="N69" i="1" s="1"/>
  <c r="H68" i="1"/>
  <c r="K68" i="1" s="1"/>
  <c r="I67" i="1"/>
  <c r="H67" i="1"/>
  <c r="K66" i="1"/>
  <c r="I66" i="1"/>
  <c r="M66" i="1" s="1"/>
  <c r="H66" i="1"/>
  <c r="N66" i="1" s="1"/>
  <c r="M65" i="1"/>
  <c r="K65" i="1"/>
  <c r="I65" i="1"/>
  <c r="H65" i="1"/>
  <c r="N65" i="1" s="1"/>
  <c r="H64" i="1"/>
  <c r="I63" i="1"/>
  <c r="H63" i="1"/>
  <c r="K62" i="1"/>
  <c r="I62" i="1"/>
  <c r="M62" i="1" s="1"/>
  <c r="H62" i="1"/>
  <c r="N62" i="1" s="1"/>
  <c r="M61" i="1"/>
  <c r="K61" i="1"/>
  <c r="I61" i="1"/>
  <c r="H61" i="1"/>
  <c r="N61" i="1" s="1"/>
  <c r="H60" i="1"/>
  <c r="K60" i="1" s="1"/>
  <c r="I59" i="1"/>
  <c r="H59" i="1"/>
  <c r="K58" i="1"/>
  <c r="I58" i="1"/>
  <c r="M58" i="1" s="1"/>
  <c r="H58" i="1"/>
  <c r="N58" i="1" s="1"/>
  <c r="M57" i="1"/>
  <c r="K57" i="1"/>
  <c r="I57" i="1"/>
  <c r="H57" i="1"/>
  <c r="N57" i="1" s="1"/>
  <c r="H56" i="1"/>
  <c r="I55" i="1"/>
  <c r="H55" i="1"/>
  <c r="K54" i="1"/>
  <c r="I54" i="1"/>
  <c r="M54" i="1" s="1"/>
  <c r="H54" i="1"/>
  <c r="N54" i="1" s="1"/>
  <c r="M53" i="1"/>
  <c r="K53" i="1"/>
  <c r="I53" i="1"/>
  <c r="H53" i="1"/>
  <c r="N53" i="1" s="1"/>
  <c r="H52" i="1"/>
  <c r="K52" i="1" s="1"/>
  <c r="I51" i="1"/>
  <c r="H51" i="1"/>
  <c r="K50" i="1"/>
  <c r="I50" i="1"/>
  <c r="M50" i="1" s="1"/>
  <c r="H50" i="1"/>
  <c r="N50" i="1" s="1"/>
  <c r="M49" i="1"/>
  <c r="K49" i="1"/>
  <c r="I49" i="1"/>
  <c r="H49" i="1"/>
  <c r="N49" i="1" s="1"/>
  <c r="H48" i="1"/>
  <c r="K48" i="1" s="1"/>
  <c r="I47" i="1"/>
  <c r="H47" i="1"/>
  <c r="K46" i="1"/>
  <c r="I46" i="1"/>
  <c r="M46" i="1" s="1"/>
  <c r="H46" i="1"/>
  <c r="N46" i="1" s="1"/>
  <c r="M45" i="1"/>
  <c r="K45" i="1"/>
  <c r="I45" i="1"/>
  <c r="H45" i="1"/>
  <c r="N45" i="1" s="1"/>
  <c r="H44" i="1"/>
  <c r="K44" i="1" s="1"/>
  <c r="I43" i="1"/>
  <c r="H43" i="1"/>
  <c r="K42" i="1"/>
  <c r="I42" i="1"/>
  <c r="M42" i="1" s="1"/>
  <c r="H42" i="1"/>
  <c r="N42" i="1" s="1"/>
  <c r="M41" i="1"/>
  <c r="K41" i="1"/>
  <c r="I41" i="1"/>
  <c r="H41" i="1"/>
  <c r="N41" i="1" s="1"/>
  <c r="H40" i="1"/>
  <c r="K40" i="1" s="1"/>
  <c r="I39" i="1"/>
  <c r="H39" i="1"/>
  <c r="K38" i="1"/>
  <c r="I38" i="1"/>
  <c r="M38" i="1" s="1"/>
  <c r="H38" i="1"/>
  <c r="N38" i="1" s="1"/>
  <c r="M37" i="1"/>
  <c r="K37" i="1"/>
  <c r="I37" i="1"/>
  <c r="H37" i="1"/>
  <c r="N37" i="1" s="1"/>
  <c r="H36" i="1"/>
  <c r="K36" i="1" s="1"/>
  <c r="H35" i="1"/>
  <c r="K34" i="1"/>
  <c r="I34" i="1"/>
  <c r="M34" i="1" s="1"/>
  <c r="H34" i="1"/>
  <c r="N34" i="1" s="1"/>
  <c r="F33" i="1"/>
  <c r="H33" i="1" s="1"/>
  <c r="H32" i="1"/>
  <c r="K32" i="1" s="1"/>
  <c r="H31" i="1"/>
  <c r="K30" i="1"/>
  <c r="I30" i="1"/>
  <c r="M30" i="1" s="1"/>
  <c r="H30" i="1"/>
  <c r="N30" i="1" s="1"/>
  <c r="K29" i="1"/>
  <c r="M29" i="1" s="1"/>
  <c r="I29" i="1"/>
  <c r="H29" i="1"/>
  <c r="N29" i="1" s="1"/>
  <c r="H28" i="1"/>
  <c r="K28" i="1" s="1"/>
  <c r="H27" i="1"/>
  <c r="I27" i="1" s="1"/>
  <c r="K26" i="1"/>
  <c r="I26" i="1"/>
  <c r="M26" i="1" s="1"/>
  <c r="H26" i="1"/>
  <c r="N26" i="1" s="1"/>
  <c r="K25" i="1"/>
  <c r="M25" i="1" s="1"/>
  <c r="I25" i="1"/>
  <c r="H25" i="1"/>
  <c r="N25" i="1" s="1"/>
  <c r="K24" i="1"/>
  <c r="H24" i="1"/>
  <c r="H23" i="1"/>
  <c r="K22" i="1"/>
  <c r="I22" i="1"/>
  <c r="M22" i="1" s="1"/>
  <c r="H22" i="1"/>
  <c r="N22" i="1" s="1"/>
  <c r="K21" i="1"/>
  <c r="M21" i="1" s="1"/>
  <c r="I21" i="1"/>
  <c r="H21" i="1"/>
  <c r="N21" i="1" s="1"/>
  <c r="H20" i="1"/>
  <c r="K20" i="1" s="1"/>
  <c r="K19" i="1"/>
  <c r="H19" i="1"/>
  <c r="K18" i="1"/>
  <c r="I18" i="1"/>
  <c r="M18" i="1" s="1"/>
  <c r="H18" i="1"/>
  <c r="N18" i="1" s="1"/>
  <c r="K17" i="1"/>
  <c r="M17" i="1" s="1"/>
  <c r="I17" i="1"/>
  <c r="H17" i="1"/>
  <c r="N17" i="1" s="1"/>
  <c r="K16" i="1"/>
  <c r="H16" i="1"/>
  <c r="I16" i="1" s="1"/>
  <c r="M16" i="1" s="1"/>
  <c r="H15" i="1"/>
  <c r="I15" i="1" s="1"/>
  <c r="K14" i="1"/>
  <c r="I14" i="1"/>
  <c r="M14" i="1" s="1"/>
  <c r="H14" i="1"/>
  <c r="N14" i="1" s="1"/>
  <c r="K13" i="1"/>
  <c r="M13" i="1" s="1"/>
  <c r="I13" i="1"/>
  <c r="H13" i="1"/>
  <c r="N13" i="1" s="1"/>
  <c r="K12" i="1"/>
  <c r="H12" i="1"/>
  <c r="H11" i="1"/>
  <c r="I11" i="1" s="1"/>
  <c r="K10" i="1"/>
  <c r="I10" i="1"/>
  <c r="M10" i="1" s="1"/>
  <c r="H10" i="1"/>
  <c r="N10" i="1" s="1"/>
  <c r="K9" i="1"/>
  <c r="M9" i="1" s="1"/>
  <c r="I9" i="1"/>
  <c r="H9" i="1"/>
  <c r="N9" i="1" s="1"/>
  <c r="H8" i="1"/>
  <c r="H7" i="1"/>
  <c r="K7" i="1" s="1"/>
  <c r="K6" i="1"/>
  <c r="I6" i="1"/>
  <c r="M6" i="1" s="1"/>
  <c r="H6" i="1"/>
  <c r="N6" i="1" s="1"/>
  <c r="K5" i="1"/>
  <c r="M5" i="1" s="1"/>
  <c r="I5" i="1"/>
  <c r="H5" i="1"/>
  <c r="K4" i="1"/>
  <c r="H4" i="1"/>
  <c r="N5" i="1" l="1"/>
  <c r="K33" i="1"/>
  <c r="N33" i="1" s="1"/>
  <c r="I33" i="1"/>
  <c r="I7" i="1"/>
  <c r="M7" i="1" s="1"/>
  <c r="N16" i="1"/>
  <c r="I19" i="1"/>
  <c r="M19" i="1" s="1"/>
  <c r="I23" i="1"/>
  <c r="I31" i="1"/>
  <c r="I4" i="1"/>
  <c r="M4" i="1" s="1"/>
  <c r="I8" i="1"/>
  <c r="N8" i="1" s="1"/>
  <c r="K11" i="1"/>
  <c r="M11" i="1" s="1"/>
  <c r="I12" i="1"/>
  <c r="M12" i="1" s="1"/>
  <c r="K15" i="1"/>
  <c r="M15" i="1" s="1"/>
  <c r="I20" i="1"/>
  <c r="M20" i="1" s="1"/>
  <c r="K23" i="1"/>
  <c r="I24" i="1"/>
  <c r="M24" i="1" s="1"/>
  <c r="K27" i="1"/>
  <c r="M27" i="1" s="1"/>
  <c r="I28" i="1"/>
  <c r="M28" i="1" s="1"/>
  <c r="K31" i="1"/>
  <c r="I32" i="1"/>
  <c r="M32" i="1" s="1"/>
  <c r="K35" i="1"/>
  <c r="I36" i="1"/>
  <c r="M36" i="1" s="1"/>
  <c r="K39" i="1"/>
  <c r="M39" i="1" s="1"/>
  <c r="I40" i="1"/>
  <c r="M40" i="1" s="1"/>
  <c r="K43" i="1"/>
  <c r="N43" i="1" s="1"/>
  <c r="I44" i="1"/>
  <c r="M44" i="1" s="1"/>
  <c r="K47" i="1"/>
  <c r="M47" i="1" s="1"/>
  <c r="I48" i="1"/>
  <c r="M48" i="1" s="1"/>
  <c r="K51" i="1"/>
  <c r="N51" i="1" s="1"/>
  <c r="I52" i="1"/>
  <c r="M52" i="1" s="1"/>
  <c r="K55" i="1"/>
  <c r="M55" i="1" s="1"/>
  <c r="I56" i="1"/>
  <c r="N56" i="1" s="1"/>
  <c r="K59" i="1"/>
  <c r="M59" i="1" s="1"/>
  <c r="I60" i="1"/>
  <c r="M60" i="1" s="1"/>
  <c r="K63" i="1"/>
  <c r="M63" i="1" s="1"/>
  <c r="I64" i="1"/>
  <c r="N64" i="1" s="1"/>
  <c r="K67" i="1"/>
  <c r="N67" i="1" s="1"/>
  <c r="I68" i="1"/>
  <c r="M68" i="1" s="1"/>
  <c r="K71" i="1"/>
  <c r="M71" i="1" s="1"/>
  <c r="I72" i="1"/>
  <c r="N72" i="1" s="1"/>
  <c r="K77" i="1"/>
  <c r="M77" i="1" s="1"/>
  <c r="I78" i="1"/>
  <c r="M78" i="1" s="1"/>
  <c r="K81" i="1"/>
  <c r="N81" i="1" s="1"/>
  <c r="I82" i="1"/>
  <c r="M82" i="1" s="1"/>
  <c r="K85" i="1"/>
  <c r="N85" i="1" s="1"/>
  <c r="I86" i="1"/>
  <c r="M86" i="1" s="1"/>
  <c r="K89" i="1"/>
  <c r="N89" i="1" s="1"/>
  <c r="I90" i="1"/>
  <c r="M90" i="1" s="1"/>
  <c r="I91" i="1"/>
  <c r="M91" i="1" s="1"/>
  <c r="K94" i="1"/>
  <c r="M94" i="1" s="1"/>
  <c r="I95" i="1"/>
  <c r="M95" i="1" s="1"/>
  <c r="K98" i="1"/>
  <c r="N98" i="1" s="1"/>
  <c r="I99" i="1"/>
  <c r="K102" i="1"/>
  <c r="M102" i="1" s="1"/>
  <c r="I103" i="1"/>
  <c r="M103" i="1" s="1"/>
  <c r="K106" i="1"/>
  <c r="N106" i="1" s="1"/>
  <c r="I107" i="1"/>
  <c r="N107" i="1" s="1"/>
  <c r="K110" i="1"/>
  <c r="M110" i="1" s="1"/>
  <c r="I111" i="1"/>
  <c r="M111" i="1" s="1"/>
  <c r="K114" i="1"/>
  <c r="N114" i="1" s="1"/>
  <c r="I115" i="1"/>
  <c r="K118" i="1"/>
  <c r="N118" i="1" s="1"/>
  <c r="I119" i="1"/>
  <c r="K122" i="1"/>
  <c r="N122" i="1" s="1"/>
  <c r="I123" i="1"/>
  <c r="N123" i="1" s="1"/>
  <c r="K125" i="1"/>
  <c r="N125" i="1" s="1"/>
  <c r="I126" i="1"/>
  <c r="K130" i="1"/>
  <c r="M130" i="1" s="1"/>
  <c r="I131" i="1"/>
  <c r="N131" i="1" s="1"/>
  <c r="K134" i="1"/>
  <c r="N134" i="1" s="1"/>
  <c r="K135" i="1"/>
  <c r="M135" i="1" s="1"/>
  <c r="I137" i="1"/>
  <c r="M137" i="1" s="1"/>
  <c r="N140" i="1"/>
  <c r="I141" i="1"/>
  <c r="M141" i="1" s="1"/>
  <c r="N144" i="1"/>
  <c r="I145" i="1"/>
  <c r="M145" i="1" s="1"/>
  <c r="M149" i="1"/>
  <c r="N150" i="1"/>
  <c r="M153" i="1"/>
  <c r="N154" i="1"/>
  <c r="M157" i="1"/>
  <c r="N158" i="1"/>
  <c r="M161" i="1"/>
  <c r="N162" i="1"/>
  <c r="M165" i="1"/>
  <c r="N166" i="1"/>
  <c r="M169" i="1"/>
  <c r="K171" i="1"/>
  <c r="I171" i="1"/>
  <c r="N171" i="1"/>
  <c r="N11" i="1"/>
  <c r="I35" i="1"/>
  <c r="M35" i="1" s="1"/>
  <c r="N36" i="1"/>
  <c r="N40" i="1"/>
  <c r="N44" i="1"/>
  <c r="N68" i="1"/>
  <c r="N78" i="1"/>
  <c r="N82" i="1"/>
  <c r="N86" i="1"/>
  <c r="N95" i="1"/>
  <c r="N103" i="1"/>
  <c r="K8" i="1"/>
  <c r="K56" i="1"/>
  <c r="K64" i="1"/>
  <c r="K72" i="1"/>
  <c r="K107" i="1"/>
  <c r="K115" i="1"/>
  <c r="K119" i="1"/>
  <c r="K123" i="1"/>
  <c r="K131" i="1"/>
  <c r="N137" i="1"/>
  <c r="M140" i="1"/>
  <c r="N141" i="1"/>
  <c r="M144" i="1"/>
  <c r="N145" i="1"/>
  <c r="K151" i="1"/>
  <c r="I151" i="1"/>
  <c r="K155" i="1"/>
  <c r="I155" i="1"/>
  <c r="K159" i="1"/>
  <c r="I159" i="1"/>
  <c r="K163" i="1"/>
  <c r="I163" i="1"/>
  <c r="K167" i="1"/>
  <c r="I167" i="1"/>
  <c r="N27" i="1"/>
  <c r="N135" i="1"/>
  <c r="K138" i="1"/>
  <c r="I138" i="1"/>
  <c r="M138" i="1" s="1"/>
  <c r="K142" i="1"/>
  <c r="I142" i="1"/>
  <c r="N142" i="1" s="1"/>
  <c r="K146" i="1"/>
  <c r="I146" i="1"/>
  <c r="M146" i="1" s="1"/>
  <c r="F569" i="1"/>
  <c r="F567" i="1"/>
  <c r="N170" i="1"/>
  <c r="N174" i="1"/>
  <c r="N178" i="1"/>
  <c r="N182" i="1"/>
  <c r="N186" i="1"/>
  <c r="N190" i="1"/>
  <c r="M193" i="1"/>
  <c r="N206" i="1"/>
  <c r="M209" i="1"/>
  <c r="N214" i="1"/>
  <c r="M217" i="1"/>
  <c r="M225" i="1"/>
  <c r="M233" i="1"/>
  <c r="N175" i="1"/>
  <c r="M191" i="1"/>
  <c r="M197" i="1"/>
  <c r="K211" i="1"/>
  <c r="I211" i="1"/>
  <c r="N211" i="1" s="1"/>
  <c r="K219" i="1"/>
  <c r="I219" i="1"/>
  <c r="M219" i="1" s="1"/>
  <c r="N222" i="1"/>
  <c r="M222" i="1"/>
  <c r="K227" i="1"/>
  <c r="I227" i="1"/>
  <c r="M227" i="1" s="1"/>
  <c r="K235" i="1"/>
  <c r="I235" i="1"/>
  <c r="K243" i="1"/>
  <c r="I243" i="1"/>
  <c r="M243" i="1" s="1"/>
  <c r="K251" i="1"/>
  <c r="I251" i="1"/>
  <c r="N251" i="1" s="1"/>
  <c r="K256" i="1"/>
  <c r="I256" i="1"/>
  <c r="M256" i="1" s="1"/>
  <c r="K258" i="1"/>
  <c r="I258" i="1"/>
  <c r="K266" i="1"/>
  <c r="I266" i="1"/>
  <c r="M266" i="1" s="1"/>
  <c r="K274" i="1"/>
  <c r="I274" i="1"/>
  <c r="N274" i="1" s="1"/>
  <c r="N139" i="1"/>
  <c r="N143" i="1"/>
  <c r="N147" i="1"/>
  <c r="N152" i="1"/>
  <c r="N156" i="1"/>
  <c r="N160" i="1"/>
  <c r="N164" i="1"/>
  <c r="N168" i="1"/>
  <c r="N172" i="1"/>
  <c r="I175" i="1"/>
  <c r="M175" i="1" s="1"/>
  <c r="N176" i="1"/>
  <c r="I179" i="1"/>
  <c r="M179" i="1" s="1"/>
  <c r="N180" i="1"/>
  <c r="I183" i="1"/>
  <c r="M183" i="1" s="1"/>
  <c r="N184" i="1"/>
  <c r="I187" i="1"/>
  <c r="M187" i="1" s="1"/>
  <c r="N188" i="1"/>
  <c r="K190" i="1"/>
  <c r="M190" i="1" s="1"/>
  <c r="K191" i="1"/>
  <c r="N191" i="1" s="1"/>
  <c r="N193" i="1"/>
  <c r="N196" i="1"/>
  <c r="K197" i="1"/>
  <c r="K201" i="1"/>
  <c r="M201" i="1" s="1"/>
  <c r="M204" i="1"/>
  <c r="N219" i="1"/>
  <c r="N227" i="1"/>
  <c r="N235" i="1"/>
  <c r="N256" i="1"/>
  <c r="N258" i="1"/>
  <c r="K393" i="1"/>
  <c r="I393" i="1"/>
  <c r="M393" i="1" s="1"/>
  <c r="N393" i="1"/>
  <c r="N192" i="1"/>
  <c r="N194" i="1"/>
  <c r="M195" i="1"/>
  <c r="N197" i="1"/>
  <c r="M199" i="1"/>
  <c r="I203" i="1"/>
  <c r="M203" i="1" s="1"/>
  <c r="N203" i="1"/>
  <c r="K205" i="1"/>
  <c r="I205" i="1"/>
  <c r="K207" i="1"/>
  <c r="I207" i="1"/>
  <c r="K215" i="1"/>
  <c r="I215" i="1"/>
  <c r="K223" i="1"/>
  <c r="I223" i="1"/>
  <c r="K231" i="1"/>
  <c r="I231" i="1"/>
  <c r="K239" i="1"/>
  <c r="I239" i="1"/>
  <c r="K247" i="1"/>
  <c r="I247" i="1"/>
  <c r="K262" i="1"/>
  <c r="I262" i="1"/>
  <c r="K270" i="1"/>
  <c r="I270" i="1"/>
  <c r="K196" i="1"/>
  <c r="M196" i="1" s="1"/>
  <c r="N198" i="1"/>
  <c r="K200" i="1"/>
  <c r="M200" i="1" s="1"/>
  <c r="N202" i="1"/>
  <c r="K204" i="1"/>
  <c r="N204" i="1" s="1"/>
  <c r="N208" i="1"/>
  <c r="N212" i="1"/>
  <c r="N216" i="1"/>
  <c r="N220" i="1"/>
  <c r="N224" i="1"/>
  <c r="N228" i="1"/>
  <c r="N232" i="1"/>
  <c r="N236" i="1"/>
  <c r="N240" i="1"/>
  <c r="N244" i="1"/>
  <c r="N248" i="1"/>
  <c r="N252" i="1"/>
  <c r="N259" i="1"/>
  <c r="N263" i="1"/>
  <c r="N267" i="1"/>
  <c r="N271" i="1"/>
  <c r="N275" i="1"/>
  <c r="I278" i="1"/>
  <c r="N278" i="1" s="1"/>
  <c r="N279" i="1"/>
  <c r="I282" i="1"/>
  <c r="N283" i="1"/>
  <c r="I286" i="1"/>
  <c r="N287" i="1"/>
  <c r="I290" i="1"/>
  <c r="N291" i="1"/>
  <c r="I294" i="1"/>
  <c r="N294" i="1" s="1"/>
  <c r="N295" i="1"/>
  <c r="I298" i="1"/>
  <c r="N299" i="1"/>
  <c r="I302" i="1"/>
  <c r="N303" i="1"/>
  <c r="I306" i="1"/>
  <c r="N307" i="1"/>
  <c r="I310" i="1"/>
  <c r="N310" i="1" s="1"/>
  <c r="N311" i="1"/>
  <c r="I314" i="1"/>
  <c r="N315" i="1"/>
  <c r="I318" i="1"/>
  <c r="I321" i="1"/>
  <c r="M321" i="1" s="1"/>
  <c r="K330" i="1"/>
  <c r="N330" i="1" s="1"/>
  <c r="I330" i="1"/>
  <c r="M332" i="1"/>
  <c r="N333" i="1"/>
  <c r="N336" i="1"/>
  <c r="I337" i="1"/>
  <c r="M337" i="1" s="1"/>
  <c r="K344" i="1"/>
  <c r="I344" i="1"/>
  <c r="M344" i="1" s="1"/>
  <c r="M346" i="1"/>
  <c r="N347" i="1"/>
  <c r="K351" i="1"/>
  <c r="I351" i="1"/>
  <c r="M351" i="1" s="1"/>
  <c r="M353" i="1"/>
  <c r="N354" i="1"/>
  <c r="N357" i="1"/>
  <c r="I358" i="1"/>
  <c r="M358" i="1" s="1"/>
  <c r="K367" i="1"/>
  <c r="N367" i="1" s="1"/>
  <c r="I367" i="1"/>
  <c r="M369" i="1"/>
  <c r="N370" i="1"/>
  <c r="N373" i="1"/>
  <c r="I374" i="1"/>
  <c r="M374" i="1" s="1"/>
  <c r="M380" i="1"/>
  <c r="N381" i="1"/>
  <c r="N384" i="1"/>
  <c r="I385" i="1"/>
  <c r="M385" i="1" s="1"/>
  <c r="K401" i="1"/>
  <c r="I401" i="1"/>
  <c r="M401" i="1" s="1"/>
  <c r="M403" i="1"/>
  <c r="N404" i="1"/>
  <c r="N407" i="1"/>
  <c r="N209" i="1"/>
  <c r="N213" i="1"/>
  <c r="N217" i="1"/>
  <c r="N221" i="1"/>
  <c r="N225" i="1"/>
  <c r="N229" i="1"/>
  <c r="N233" i="1"/>
  <c r="N237" i="1"/>
  <c r="N241" i="1"/>
  <c r="N245" i="1"/>
  <c r="N249" i="1"/>
  <c r="N254" i="1"/>
  <c r="N260" i="1"/>
  <c r="N264" i="1"/>
  <c r="N268" i="1"/>
  <c r="N272" i="1"/>
  <c r="N276" i="1"/>
  <c r="K278" i="1"/>
  <c r="N280" i="1"/>
  <c r="K282" i="1"/>
  <c r="N282" i="1" s="1"/>
  <c r="N284" i="1"/>
  <c r="K286" i="1"/>
  <c r="N288" i="1"/>
  <c r="K290" i="1"/>
  <c r="N292" i="1"/>
  <c r="K294" i="1"/>
  <c r="N296" i="1"/>
  <c r="K298" i="1"/>
  <c r="N298" i="1" s="1"/>
  <c r="N300" i="1"/>
  <c r="K302" i="1"/>
  <c r="N304" i="1"/>
  <c r="K306" i="1"/>
  <c r="N308" i="1"/>
  <c r="K310" i="1"/>
  <c r="N312" i="1"/>
  <c r="K314" i="1"/>
  <c r="N314" i="1" s="1"/>
  <c r="N316" i="1"/>
  <c r="K318" i="1"/>
  <c r="N323" i="1"/>
  <c r="N324" i="1"/>
  <c r="K334" i="1"/>
  <c r="I334" i="1"/>
  <c r="N337" i="1"/>
  <c r="N339" i="1"/>
  <c r="N340" i="1"/>
  <c r="K348" i="1"/>
  <c r="I348" i="1"/>
  <c r="K355" i="1"/>
  <c r="I355" i="1"/>
  <c r="N360" i="1"/>
  <c r="N361" i="1"/>
  <c r="K371" i="1"/>
  <c r="I371" i="1"/>
  <c r="N374" i="1"/>
  <c r="N376" i="1"/>
  <c r="N377" i="1"/>
  <c r="K382" i="1"/>
  <c r="I382" i="1"/>
  <c r="N385" i="1"/>
  <c r="N387" i="1"/>
  <c r="N388" i="1"/>
  <c r="N394" i="1"/>
  <c r="N395" i="1"/>
  <c r="K405" i="1"/>
  <c r="I405" i="1"/>
  <c r="K319" i="1"/>
  <c r="M319" i="1" s="1"/>
  <c r="K320" i="1"/>
  <c r="M320" i="1" s="1"/>
  <c r="K322" i="1"/>
  <c r="I322" i="1"/>
  <c r="M324" i="1"/>
  <c r="N325" i="1"/>
  <c r="N327" i="1"/>
  <c r="N328" i="1"/>
  <c r="I329" i="1"/>
  <c r="K338" i="1"/>
  <c r="I338" i="1"/>
  <c r="M340" i="1"/>
  <c r="N342" i="1"/>
  <c r="I343" i="1"/>
  <c r="N344" i="1"/>
  <c r="I350" i="1"/>
  <c r="K359" i="1"/>
  <c r="I359" i="1"/>
  <c r="M361" i="1"/>
  <c r="N362" i="1"/>
  <c r="N364" i="1"/>
  <c r="N365" i="1"/>
  <c r="I366" i="1"/>
  <c r="K375" i="1"/>
  <c r="I375" i="1"/>
  <c r="M377" i="1"/>
  <c r="N378" i="1"/>
  <c r="K386" i="1"/>
  <c r="I386" i="1"/>
  <c r="M388" i="1"/>
  <c r="N389" i="1"/>
  <c r="N391" i="1"/>
  <c r="N392" i="1"/>
  <c r="M395" i="1"/>
  <c r="N396" i="1"/>
  <c r="N398" i="1"/>
  <c r="N399" i="1"/>
  <c r="I400" i="1"/>
  <c r="K326" i="1"/>
  <c r="I326" i="1"/>
  <c r="M326" i="1" s="1"/>
  <c r="K363" i="1"/>
  <c r="I363" i="1"/>
  <c r="K379" i="1"/>
  <c r="I379" i="1"/>
  <c r="M379" i="1" s="1"/>
  <c r="K390" i="1"/>
  <c r="I390" i="1"/>
  <c r="K397" i="1"/>
  <c r="I397" i="1"/>
  <c r="M397" i="1" s="1"/>
  <c r="I408" i="1"/>
  <c r="M408" i="1" s="1"/>
  <c r="K408" i="1"/>
  <c r="I409" i="1"/>
  <c r="M414" i="1"/>
  <c r="K416" i="1"/>
  <c r="N416" i="1" s="1"/>
  <c r="N419" i="1"/>
  <c r="M420" i="1"/>
  <c r="N422" i="1"/>
  <c r="K426" i="1"/>
  <c r="N426" i="1" s="1"/>
  <c r="M430" i="1"/>
  <c r="K432" i="1"/>
  <c r="N432" i="1" s="1"/>
  <c r="K440" i="1"/>
  <c r="I440" i="1"/>
  <c r="M445" i="1"/>
  <c r="K409" i="1"/>
  <c r="N409" i="1" s="1"/>
  <c r="N411" i="1"/>
  <c r="M418" i="1"/>
  <c r="N423" i="1"/>
  <c r="M424" i="1"/>
  <c r="M434" i="1"/>
  <c r="N439" i="1"/>
  <c r="M442" i="1"/>
  <c r="K447" i="1"/>
  <c r="I447" i="1"/>
  <c r="N447" i="1" s="1"/>
  <c r="K436" i="1"/>
  <c r="I436" i="1"/>
  <c r="N436" i="1" s="1"/>
  <c r="K444" i="1"/>
  <c r="I444" i="1"/>
  <c r="M444" i="1" s="1"/>
  <c r="N444" i="1"/>
  <c r="M416" i="1"/>
  <c r="K422" i="1"/>
  <c r="M422" i="1" s="1"/>
  <c r="K428" i="1"/>
  <c r="N428" i="1" s="1"/>
  <c r="M432" i="1"/>
  <c r="N413" i="1"/>
  <c r="N417" i="1"/>
  <c r="N421" i="1"/>
  <c r="N425" i="1"/>
  <c r="N429" i="1"/>
  <c r="N433" i="1"/>
  <c r="N437" i="1"/>
  <c r="N441" i="1"/>
  <c r="N448" i="1"/>
  <c r="I451" i="1"/>
  <c r="M451" i="1" s="1"/>
  <c r="N452" i="1"/>
  <c r="I455" i="1"/>
  <c r="N456" i="1"/>
  <c r="I459" i="1"/>
  <c r="N459" i="1" s="1"/>
  <c r="I460" i="1"/>
  <c r="N461" i="1"/>
  <c r="I464" i="1"/>
  <c r="M464" i="1" s="1"/>
  <c r="N465" i="1"/>
  <c r="I468" i="1"/>
  <c r="N469" i="1"/>
  <c r="I472" i="1"/>
  <c r="M472" i="1" s="1"/>
  <c r="N473" i="1"/>
  <c r="M475" i="1"/>
  <c r="M476" i="1"/>
  <c r="M479" i="1"/>
  <c r="M480" i="1"/>
  <c r="M483" i="1"/>
  <c r="M484" i="1"/>
  <c r="N486" i="1"/>
  <c r="N488" i="1"/>
  <c r="M492" i="1"/>
  <c r="M511" i="1"/>
  <c r="K513" i="1"/>
  <c r="I513" i="1"/>
  <c r="M519" i="1"/>
  <c r="K521" i="1"/>
  <c r="I521" i="1"/>
  <c r="M527" i="1"/>
  <c r="M532" i="1"/>
  <c r="M548" i="1"/>
  <c r="N434" i="1"/>
  <c r="N438" i="1"/>
  <c r="N442" i="1"/>
  <c r="N445" i="1"/>
  <c r="N449" i="1"/>
  <c r="K451" i="1"/>
  <c r="N453" i="1"/>
  <c r="K455" i="1"/>
  <c r="N457" i="1"/>
  <c r="K459" i="1"/>
  <c r="K460" i="1"/>
  <c r="N460" i="1" s="1"/>
  <c r="N462" i="1"/>
  <c r="K464" i="1"/>
  <c r="N466" i="1"/>
  <c r="K468" i="1"/>
  <c r="N468" i="1" s="1"/>
  <c r="N470" i="1"/>
  <c r="K472" i="1"/>
  <c r="N474" i="1"/>
  <c r="N478" i="1"/>
  <c r="N482" i="1"/>
  <c r="N487" i="1"/>
  <c r="K500" i="1"/>
  <c r="I500" i="1"/>
  <c r="K508" i="1"/>
  <c r="I508" i="1"/>
  <c r="M508" i="1" s="1"/>
  <c r="N540" i="1"/>
  <c r="N557" i="1"/>
  <c r="N477" i="1"/>
  <c r="N481" i="1"/>
  <c r="K486" i="1"/>
  <c r="M486" i="1" s="1"/>
  <c r="I489" i="1"/>
  <c r="M489" i="1" s="1"/>
  <c r="K490" i="1"/>
  <c r="M490" i="1" s="1"/>
  <c r="N492" i="1"/>
  <c r="N500" i="1"/>
  <c r="M503" i="1"/>
  <c r="K509" i="1"/>
  <c r="I509" i="1"/>
  <c r="M515" i="1"/>
  <c r="K517" i="1"/>
  <c r="I517" i="1"/>
  <c r="N520" i="1"/>
  <c r="M523" i="1"/>
  <c r="K525" i="1"/>
  <c r="I525" i="1"/>
  <c r="M557" i="1"/>
  <c r="K496" i="1"/>
  <c r="I496" i="1"/>
  <c r="M496" i="1" s="1"/>
  <c r="N499" i="1"/>
  <c r="K504" i="1"/>
  <c r="N504" i="1" s="1"/>
  <c r="I504" i="1"/>
  <c r="M520" i="1"/>
  <c r="N532" i="1"/>
  <c r="K495" i="1"/>
  <c r="N495" i="1" s="1"/>
  <c r="K499" i="1"/>
  <c r="M499" i="1" s="1"/>
  <c r="K503" i="1"/>
  <c r="N503" i="1" s="1"/>
  <c r="K507" i="1"/>
  <c r="M507" i="1" s="1"/>
  <c r="K512" i="1"/>
  <c r="N512" i="1" s="1"/>
  <c r="K516" i="1"/>
  <c r="M516" i="1" s="1"/>
  <c r="K520" i="1"/>
  <c r="K524" i="1"/>
  <c r="N524" i="1" s="1"/>
  <c r="K528" i="1"/>
  <c r="M528" i="1" s="1"/>
  <c r="I529" i="1"/>
  <c r="M529" i="1" s="1"/>
  <c r="K532" i="1"/>
  <c r="I533" i="1"/>
  <c r="K536" i="1"/>
  <c r="N536" i="1" s="1"/>
  <c r="I537" i="1"/>
  <c r="M537" i="1" s="1"/>
  <c r="K540" i="1"/>
  <c r="M540" i="1" s="1"/>
  <c r="I541" i="1"/>
  <c r="K544" i="1"/>
  <c r="M544" i="1" s="1"/>
  <c r="I545" i="1"/>
  <c r="M545" i="1" s="1"/>
  <c r="K548" i="1"/>
  <c r="N548" i="1" s="1"/>
  <c r="I549" i="1"/>
  <c r="K552" i="1"/>
  <c r="N552" i="1" s="1"/>
  <c r="I553" i="1"/>
  <c r="M553" i="1" s="1"/>
  <c r="K557" i="1"/>
  <c r="I558" i="1"/>
  <c r="M558" i="1" s="1"/>
  <c r="I559" i="1"/>
  <c r="M559" i="1" s="1"/>
  <c r="N561" i="1"/>
  <c r="N494" i="1"/>
  <c r="N498" i="1"/>
  <c r="N502" i="1"/>
  <c r="N506" i="1"/>
  <c r="N511" i="1"/>
  <c r="N515" i="1"/>
  <c r="N519" i="1"/>
  <c r="N523" i="1"/>
  <c r="N527" i="1"/>
  <c r="K529" i="1"/>
  <c r="N531" i="1"/>
  <c r="K533" i="1"/>
  <c r="N535" i="1"/>
  <c r="K537" i="1"/>
  <c r="N539" i="1"/>
  <c r="K541" i="1"/>
  <c r="N541" i="1" s="1"/>
  <c r="N543" i="1"/>
  <c r="K545" i="1"/>
  <c r="N547" i="1"/>
  <c r="K549" i="1"/>
  <c r="K553" i="1"/>
  <c r="K559" i="1"/>
  <c r="M512" i="1" l="1"/>
  <c r="M552" i="1"/>
  <c r="N528" i="1"/>
  <c r="M536" i="1"/>
  <c r="N529" i="1"/>
  <c r="N472" i="1"/>
  <c r="M386" i="1"/>
  <c r="N386" i="1"/>
  <c r="M375" i="1"/>
  <c r="N375" i="1"/>
  <c r="M359" i="1"/>
  <c r="N359" i="1"/>
  <c r="M338" i="1"/>
  <c r="N338" i="1"/>
  <c r="M322" i="1"/>
  <c r="N322" i="1"/>
  <c r="N382" i="1"/>
  <c r="M382" i="1"/>
  <c r="N348" i="1"/>
  <c r="M348" i="1"/>
  <c r="M262" i="1"/>
  <c r="N262" i="1"/>
  <c r="M239" i="1"/>
  <c r="N239" i="1"/>
  <c r="M223" i="1"/>
  <c r="N223" i="1"/>
  <c r="M207" i="1"/>
  <c r="N207" i="1"/>
  <c r="N326" i="1"/>
  <c r="N408" i="1"/>
  <c r="M126" i="1"/>
  <c r="N126" i="1"/>
  <c r="M119" i="1"/>
  <c r="N91" i="1"/>
  <c r="M31" i="1"/>
  <c r="N146" i="1"/>
  <c r="N110" i="1"/>
  <c r="M85" i="1"/>
  <c r="N55" i="1"/>
  <c r="M114" i="1"/>
  <c r="N77" i="1"/>
  <c r="M43" i="1"/>
  <c r="N119" i="1"/>
  <c r="M89" i="1"/>
  <c r="M118" i="1"/>
  <c r="M549" i="1"/>
  <c r="M541" i="1"/>
  <c r="M533" i="1"/>
  <c r="N553" i="1"/>
  <c r="N507" i="1"/>
  <c r="N544" i="1"/>
  <c r="M525" i="1"/>
  <c r="N525" i="1"/>
  <c r="M517" i="1"/>
  <c r="N517" i="1"/>
  <c r="M509" i="1"/>
  <c r="N509" i="1"/>
  <c r="M495" i="1"/>
  <c r="N533" i="1"/>
  <c r="N545" i="1"/>
  <c r="N490" i="1"/>
  <c r="M455" i="1"/>
  <c r="N496" i="1"/>
  <c r="M426" i="1"/>
  <c r="M428" i="1"/>
  <c r="N455" i="1"/>
  <c r="M409" i="1"/>
  <c r="M343" i="1"/>
  <c r="N343" i="1"/>
  <c r="N405" i="1"/>
  <c r="M405" i="1"/>
  <c r="N371" i="1"/>
  <c r="M371" i="1"/>
  <c r="N358" i="1"/>
  <c r="N334" i="1"/>
  <c r="M334" i="1"/>
  <c r="N321" i="1"/>
  <c r="N320" i="1"/>
  <c r="M314" i="1"/>
  <c r="M306" i="1"/>
  <c r="M298" i="1"/>
  <c r="M290" i="1"/>
  <c r="M282" i="1"/>
  <c r="N200" i="1"/>
  <c r="N379" i="1"/>
  <c r="N187" i="1"/>
  <c r="N167" i="1"/>
  <c r="M167" i="1"/>
  <c r="N159" i="1"/>
  <c r="M159" i="1"/>
  <c r="N151" i="1"/>
  <c r="M151" i="1"/>
  <c r="M8" i="1"/>
  <c r="N60" i="1"/>
  <c r="N28" i="1"/>
  <c r="N47" i="1"/>
  <c r="M106" i="1"/>
  <c r="M67" i="1"/>
  <c r="N35" i="1"/>
  <c r="N19" i="1"/>
  <c r="N130" i="1"/>
  <c r="M81" i="1"/>
  <c r="N59" i="1"/>
  <c r="N15" i="1"/>
  <c r="N39" i="1"/>
  <c r="N24" i="1"/>
  <c r="M504" i="1"/>
  <c r="N549" i="1"/>
  <c r="M524" i="1"/>
  <c r="N516" i="1"/>
  <c r="N489" i="1"/>
  <c r="M468" i="1"/>
  <c r="M460" i="1"/>
  <c r="N464" i="1"/>
  <c r="N451" i="1"/>
  <c r="M440" i="1"/>
  <c r="N440" i="1"/>
  <c r="M390" i="1"/>
  <c r="M363" i="1"/>
  <c r="N401" i="1"/>
  <c r="N351" i="1"/>
  <c r="N355" i="1"/>
  <c r="M355" i="1"/>
  <c r="M367" i="1"/>
  <c r="M330" i="1"/>
  <c r="N319" i="1"/>
  <c r="N397" i="1"/>
  <c r="N306" i="1"/>
  <c r="N290" i="1"/>
  <c r="M270" i="1"/>
  <c r="N270" i="1"/>
  <c r="M247" i="1"/>
  <c r="N247" i="1"/>
  <c r="M231" i="1"/>
  <c r="N231" i="1"/>
  <c r="M215" i="1"/>
  <c r="N215" i="1"/>
  <c r="N201" i="1"/>
  <c r="N266" i="1"/>
  <c r="N243" i="1"/>
  <c r="N363" i="1"/>
  <c r="N183" i="1"/>
  <c r="M171" i="1"/>
  <c r="M131" i="1"/>
  <c r="M123" i="1"/>
  <c r="M115" i="1"/>
  <c r="M107" i="1"/>
  <c r="M99" i="1"/>
  <c r="N99" i="1"/>
  <c r="N52" i="1"/>
  <c r="M23" i="1"/>
  <c r="N138" i="1"/>
  <c r="N102" i="1"/>
  <c r="N71" i="1"/>
  <c r="M98" i="1"/>
  <c r="M125" i="1"/>
  <c r="M134" i="1"/>
  <c r="N23" i="1"/>
  <c r="N537" i="1"/>
  <c r="M500" i="1"/>
  <c r="N559" i="1"/>
  <c r="M521" i="1"/>
  <c r="N521" i="1"/>
  <c r="M513" i="1"/>
  <c r="N513" i="1"/>
  <c r="M436" i="1"/>
  <c r="M447" i="1"/>
  <c r="M400" i="1"/>
  <c r="N400" i="1"/>
  <c r="M366" i="1"/>
  <c r="N366" i="1"/>
  <c r="M350" i="1"/>
  <c r="N350" i="1"/>
  <c r="M329" i="1"/>
  <c r="N329" i="1"/>
  <c r="M318" i="1"/>
  <c r="M310" i="1"/>
  <c r="M302" i="1"/>
  <c r="M294" i="1"/>
  <c r="M286" i="1"/>
  <c r="M278" i="1"/>
  <c r="N318" i="1"/>
  <c r="N302" i="1"/>
  <c r="N286" i="1"/>
  <c r="N390" i="1"/>
  <c r="M274" i="1"/>
  <c r="M258" i="1"/>
  <c r="M251" i="1"/>
  <c r="M235" i="1"/>
  <c r="M211" i="1"/>
  <c r="N179" i="1"/>
  <c r="M142" i="1"/>
  <c r="N163" i="1"/>
  <c r="M163" i="1"/>
  <c r="N155" i="1"/>
  <c r="M155" i="1"/>
  <c r="M72" i="1"/>
  <c r="M64" i="1"/>
  <c r="M56" i="1"/>
  <c r="N111" i="1"/>
  <c r="N48" i="1"/>
  <c r="N20" i="1"/>
  <c r="N7" i="1"/>
  <c r="N115" i="1"/>
  <c r="N94" i="1"/>
  <c r="N63" i="1"/>
  <c r="M122" i="1"/>
  <c r="M51" i="1"/>
  <c r="M33" i="1"/>
  <c r="N12" i="1"/>
  <c r="N31" i="1"/>
  <c r="N4" i="1"/>
</calcChain>
</file>

<file path=xl/sharedStrings.xml><?xml version="1.0" encoding="utf-8"?>
<sst xmlns="http://schemas.openxmlformats.org/spreadsheetml/2006/main" count="3793" uniqueCount="778">
  <si>
    <t xml:space="preserve">INSTITUTO DOMINICANO DE INVESTIGACIONES AGROPECUARIAS Y FORESTALES- IDIAF
</t>
  </si>
  <si>
    <t>Nómina de EMPLEADOS FIJOS Correspondiente al Mes de Agosto  2021</t>
  </si>
  <si>
    <t>Registro No.</t>
  </si>
  <si>
    <t>Nombres y Apellido</t>
  </si>
  <si>
    <t xml:space="preserve">Direcciòn </t>
  </si>
  <si>
    <t>Cargo</t>
  </si>
  <si>
    <t>Categoria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</si>
  <si>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</si>
  <si>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</si>
  <si>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</si>
  <si>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</si>
  <si>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</si>
  <si>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</si>
  <si>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</si>
  <si>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</si>
  <si>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</si>
  <si>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</si>
  <si>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Adolfo Meléndez </t>
  </si>
  <si>
    <t>Estación Experimental Azua</t>
  </si>
  <si>
    <t>Obrero</t>
  </si>
  <si>
    <t>Estatuto Simplificado</t>
  </si>
  <si>
    <t>0.00</t>
  </si>
  <si>
    <t>-</t>
  </si>
  <si>
    <t>M</t>
  </si>
  <si>
    <t>Adriano Peña López</t>
  </si>
  <si>
    <t>Estación Experimental Pedro Brand</t>
  </si>
  <si>
    <t xml:space="preserve">Agustín  Jiménez </t>
  </si>
  <si>
    <t>Estación Experimental Juma - Bonao</t>
  </si>
  <si>
    <t>Encargado Almacén</t>
  </si>
  <si>
    <t>Agustina Rosario Peña</t>
  </si>
  <si>
    <t>Administración Centro Tecnología Agrícola</t>
  </si>
  <si>
    <t>Conserje</t>
  </si>
  <si>
    <t>F</t>
  </si>
  <si>
    <t>Alba Luz Batista Medina</t>
  </si>
  <si>
    <t>Campo Experimental Palo Alto Barahona</t>
  </si>
  <si>
    <t>Encargado Sección Administrativa Estación Experimental</t>
  </si>
  <si>
    <t>Carrera Administrativa</t>
  </si>
  <si>
    <t xml:space="preserve">Alberto  De Leon Monegro </t>
  </si>
  <si>
    <t xml:space="preserve">Direccion Administrativa y Financiera </t>
  </si>
  <si>
    <t xml:space="preserve">Vigilante </t>
  </si>
  <si>
    <t>Alberto Pérez Féliz</t>
  </si>
  <si>
    <t>Encargado Estación Experimental</t>
  </si>
  <si>
    <t>Alcenio Suriel Viñas</t>
  </si>
  <si>
    <t>Técnico</t>
  </si>
  <si>
    <t>Fijo</t>
  </si>
  <si>
    <t xml:space="preserve">Alcides Montilla </t>
  </si>
  <si>
    <t xml:space="preserve">Alejandro Cabral Suero </t>
  </si>
  <si>
    <t>Centa</t>
  </si>
  <si>
    <t>Vigilante</t>
  </si>
  <si>
    <t xml:space="preserve">Alejandro María Núñez </t>
  </si>
  <si>
    <t>Laboratorio Suelos (Mata Larga)</t>
  </si>
  <si>
    <t>Investigador Asociado</t>
  </si>
  <si>
    <t xml:space="preserve">Alejandro Medina </t>
  </si>
  <si>
    <t>Centro de Producción Animal</t>
  </si>
  <si>
    <t>Alejandro Pujols Marte</t>
  </si>
  <si>
    <t>Centro Norte</t>
  </si>
  <si>
    <t>Investigador Asistente</t>
  </si>
  <si>
    <t xml:space="preserve">Alexander Benítez Trinidad </t>
  </si>
  <si>
    <t>Las Tablas</t>
  </si>
  <si>
    <t>Investigador de Apoyo</t>
  </si>
  <si>
    <t xml:space="preserve">Alexis De Jesús Pichardo Pichardo </t>
  </si>
  <si>
    <t>Capataz</t>
  </si>
  <si>
    <t>Alfonzo Dicen Y Valdez</t>
  </si>
  <si>
    <t>Estación Experimental Frutales - Baní</t>
  </si>
  <si>
    <t>Alfredo Rafael Melo Brito</t>
  </si>
  <si>
    <t>Auditoría Interna Sede</t>
  </si>
  <si>
    <t>Contador</t>
  </si>
  <si>
    <t>Altagracia Vargas Vargas</t>
  </si>
  <si>
    <t xml:space="preserve">Altagracia  Ureña Paulino </t>
  </si>
  <si>
    <t xml:space="preserve">Laboratorio </t>
  </si>
  <si>
    <t>Auxiliar de Laboratorio</t>
  </si>
  <si>
    <t xml:space="preserve">Fijo </t>
  </si>
  <si>
    <t>Álvaro Matos Espinosa</t>
  </si>
  <si>
    <t xml:space="preserve">Álvaro Luis  Gil Martínez </t>
  </si>
  <si>
    <t>Amarcio Liriano Beatón</t>
  </si>
  <si>
    <t>Ana Argelia Taveras Ferreiras</t>
  </si>
  <si>
    <t>Estación Experimental Mata Larga</t>
  </si>
  <si>
    <t>Auxiliar Administrativo I</t>
  </si>
  <si>
    <t>Ana Damaris Avilés Quezada</t>
  </si>
  <si>
    <t xml:space="preserve">Ana Doris  Galva Gonzales </t>
  </si>
  <si>
    <t xml:space="preserve">CENTA </t>
  </si>
  <si>
    <t xml:space="preserve">Auxiliar </t>
  </si>
  <si>
    <t>Ana Dilia Rojas R De La Cruz</t>
  </si>
  <si>
    <t>Laboratorio Mieles Central (Centa)</t>
  </si>
  <si>
    <t>Ana Elizabeth Mateo Arnaut</t>
  </si>
  <si>
    <t>Programa Nacional de Leguminosas</t>
  </si>
  <si>
    <t>Ana Francisca García Alberto</t>
  </si>
  <si>
    <t>Ana Isabel Moreta Ledesma</t>
  </si>
  <si>
    <t>Administración Sede</t>
  </si>
  <si>
    <t xml:space="preserve">Ana Kilsis Sánchez Cabrera </t>
  </si>
  <si>
    <t>Ana Lidia Pérez Pérez</t>
  </si>
  <si>
    <t>Administración - Contabilidad Sede</t>
  </si>
  <si>
    <t>Ana Ramona Rodríguez Morrobel</t>
  </si>
  <si>
    <t>Campo Experimental Casa de Alto</t>
  </si>
  <si>
    <t>Ana Sonia Méndez Ogando</t>
  </si>
  <si>
    <t>Anazario Santos Pinales</t>
  </si>
  <si>
    <t>Campo Experimental Constanza</t>
  </si>
  <si>
    <t xml:space="preserve">Andrea Osidia Féliz Lebrón </t>
  </si>
  <si>
    <t>Andrés Carela Pérez</t>
  </si>
  <si>
    <t>Programa Nacional de Café</t>
  </si>
  <si>
    <t xml:space="preserve">Andrés Reyes Montero </t>
  </si>
  <si>
    <t>CPA</t>
  </si>
  <si>
    <t>Ángel Báez Figuereo</t>
  </si>
  <si>
    <t>Ángel Bienvenido Villar Arias</t>
  </si>
  <si>
    <t xml:space="preserve">Ángel Dionicio  Chalas </t>
  </si>
  <si>
    <t>Ángel Radhamés Pimentel Pujols</t>
  </si>
  <si>
    <t>Biometría</t>
  </si>
  <si>
    <t>Anicasio Mercedes Rosario</t>
  </si>
  <si>
    <t>Campo Experimental Pozo de Nagua</t>
  </si>
  <si>
    <t xml:space="preserve">Anselmo Natividad Núñez </t>
  </si>
  <si>
    <t>Campo Experimental Esperanza</t>
  </si>
  <si>
    <t>Antonio Durán Genao</t>
  </si>
  <si>
    <t>Obrero Especializado</t>
  </si>
  <si>
    <t xml:space="preserve">Antonio Pérez </t>
  </si>
  <si>
    <t>Antonio Pérez Cortorreal</t>
  </si>
  <si>
    <t>Antonio Salomón Sosa Natta</t>
  </si>
  <si>
    <t>Anyelina Estifanys Viloria De La Cruz</t>
  </si>
  <si>
    <t>Laboratorio Entomología Central (Centa)</t>
  </si>
  <si>
    <t xml:space="preserve">Arcadio Cordero </t>
  </si>
  <si>
    <t xml:space="preserve">Arcenio Carrera </t>
  </si>
  <si>
    <t xml:space="preserve">Arianny Lorenny Tejeda Ramírez  </t>
  </si>
  <si>
    <t>CENTA</t>
  </si>
  <si>
    <t>Secretaria</t>
  </si>
  <si>
    <t xml:space="preserve">Aridio Valenzuela </t>
  </si>
  <si>
    <t>Estación Experimental Arroyo Loro</t>
  </si>
  <si>
    <t>Aridio Aracelis Pérez Abréu</t>
  </si>
  <si>
    <t>Programa Nacional de Suelo y Agua</t>
  </si>
  <si>
    <t xml:space="preserve">Ariel De Los Santos </t>
  </si>
  <si>
    <t xml:space="preserve">Arlin José  Mercedes Guzmán </t>
  </si>
  <si>
    <t>Arquímedes Leonardo Abréu Mejía</t>
  </si>
  <si>
    <t>Centro Sur</t>
  </si>
  <si>
    <t xml:space="preserve">Arsenio Heredia Severino </t>
  </si>
  <si>
    <t xml:space="preserve">Centa </t>
  </si>
  <si>
    <t xml:space="preserve">Atanacia De La Rosa </t>
  </si>
  <si>
    <t>Administración Centro Producción Animal</t>
  </si>
  <si>
    <t xml:space="preserve">Aura Del Carmen Paulino De La Rosa </t>
  </si>
  <si>
    <t>Biovega</t>
  </si>
  <si>
    <t>Investigador en Formación</t>
  </si>
  <si>
    <t>Aurelio Paulino Suazo Castillo</t>
  </si>
  <si>
    <t>Baldemiro Suero</t>
  </si>
  <si>
    <t>Baldemiro Anacleto Taveras Osoria</t>
  </si>
  <si>
    <t>Chofer I</t>
  </si>
  <si>
    <t>Bárbara Agramonte De Jesús</t>
  </si>
  <si>
    <t xml:space="preserve">Beato Polanco </t>
  </si>
  <si>
    <t xml:space="preserve">Benito Suazo </t>
  </si>
  <si>
    <t>Campo Experimental Las Tablas / Matanzas - Baní</t>
  </si>
  <si>
    <t xml:space="preserve">Benito  Adames Francisco </t>
  </si>
  <si>
    <t xml:space="preserve">Centros Regionales </t>
  </si>
  <si>
    <t xml:space="preserve">Obrero </t>
  </si>
  <si>
    <t>Benito Junior Ciriaco Villegas</t>
  </si>
  <si>
    <t>Difusion y Laboratorio</t>
  </si>
  <si>
    <t>Benjamín Domingo Toral Fernández</t>
  </si>
  <si>
    <t>Bernardo Sosa Santiago</t>
  </si>
  <si>
    <t>Estación Experimental Juma Bonao</t>
  </si>
  <si>
    <t>Bernardo Viña Reyes</t>
  </si>
  <si>
    <t>Bernardo Francisco Mateo Suero</t>
  </si>
  <si>
    <t xml:space="preserve">Bolívar Ovando </t>
  </si>
  <si>
    <t>Branwel Argenis Valdez Ubiera</t>
  </si>
  <si>
    <t>Braulio Lara Lara</t>
  </si>
  <si>
    <t>Camilo Martínez García</t>
  </si>
  <si>
    <t xml:space="preserve">Cándida Del Orbe Reynoso </t>
  </si>
  <si>
    <t>Cándida Milady Batista Marte</t>
  </si>
  <si>
    <t>Programa Nacional de Frutales</t>
  </si>
  <si>
    <t xml:space="preserve">Carla  Torres Pichardo </t>
  </si>
  <si>
    <t xml:space="preserve">Conserje </t>
  </si>
  <si>
    <t>Carlos Báez Mercedes</t>
  </si>
  <si>
    <t>Carlos Manuel Céspedes Espinal</t>
  </si>
  <si>
    <t>Programa Nacional de Musáceas</t>
  </si>
  <si>
    <t xml:space="preserve">Carlos Manuel De León </t>
  </si>
  <si>
    <t>Carlos Manuel Escalante Suárez</t>
  </si>
  <si>
    <t>Programa Nacional de Acuicultura</t>
  </si>
  <si>
    <t>Carmen Moquete Montilla</t>
  </si>
  <si>
    <t>Carmen Vargas Victoriano</t>
  </si>
  <si>
    <t>Estación Experimental Agroecológica "El Cafecito" - Los Dajaos</t>
  </si>
  <si>
    <t xml:space="preserve">Carmen De Jesús Gómez Cabrera </t>
  </si>
  <si>
    <t xml:space="preserve">Carmen Magnolia  Soler Rosario </t>
  </si>
  <si>
    <t>Auxiliar de Documentación</t>
  </si>
  <si>
    <t>Carol Mayerlin Ramírez Alcántara</t>
  </si>
  <si>
    <t>Dirección Centro Sur</t>
  </si>
  <si>
    <t>Encargado Sección Administrativa Centro</t>
  </si>
  <si>
    <t xml:space="preserve">Casimiro Lara </t>
  </si>
  <si>
    <t xml:space="preserve">Chachito  Arias </t>
  </si>
  <si>
    <t xml:space="preserve">Seccion Administrativa </t>
  </si>
  <si>
    <t xml:space="preserve">Celio Abréu </t>
  </si>
  <si>
    <t xml:space="preserve">César Arias </t>
  </si>
  <si>
    <t>César Ovando Sánchez</t>
  </si>
  <si>
    <t>Operador de Equipos Pesados</t>
  </si>
  <si>
    <t xml:space="preserve">Cesar Augusto García Pérez </t>
  </si>
  <si>
    <t>César Augusto Martínez Mateo</t>
  </si>
  <si>
    <t>Planificación y Seguimiento Centro Norte</t>
  </si>
  <si>
    <t xml:space="preserve">Cirila Noelia Hiraldo </t>
  </si>
  <si>
    <t>Estación Experimental Palmarejo</t>
  </si>
  <si>
    <t>Claudio Rodríguez Monserrate</t>
  </si>
  <si>
    <t xml:space="preserve">Clemente   López Ferreras  </t>
  </si>
  <si>
    <t>Colmar Andreas Serra</t>
  </si>
  <si>
    <t>Programa Nacional de Protección al Cultivo</t>
  </si>
  <si>
    <t>Investigador Titular</t>
  </si>
  <si>
    <t xml:space="preserve">Confesora Heredia </t>
  </si>
  <si>
    <t>Recursos Humanos Sede</t>
  </si>
  <si>
    <t xml:space="preserve">Confesor Carmona </t>
  </si>
  <si>
    <t>Constancio Miguel Ángel Tejeda Araujo</t>
  </si>
  <si>
    <t>Programa Nacional de Caña</t>
  </si>
  <si>
    <t xml:space="preserve">Consuelo Del Carmen Valerio </t>
  </si>
  <si>
    <t>Campo Experimental Boca de Mao</t>
  </si>
  <si>
    <t>Cristino Suárez Mateo</t>
  </si>
  <si>
    <t>Cristóbal Reyes Dipré</t>
  </si>
  <si>
    <t>Damaris Amarante Alberty</t>
  </si>
  <si>
    <t>Damaris Del Carmen Arias Valerio</t>
  </si>
  <si>
    <t>Administración - Contabilidad Centro Norte</t>
  </si>
  <si>
    <t>Auxiliar de Contabilidad</t>
  </si>
  <si>
    <t>Dámaso Flores Ventura</t>
  </si>
  <si>
    <t>Programa Nacional de Arroz</t>
  </si>
  <si>
    <t xml:space="preserve">Dámaso Viñas </t>
  </si>
  <si>
    <t xml:space="preserve">Damián Guzmán </t>
  </si>
  <si>
    <t>Daniel Méndez Medina</t>
  </si>
  <si>
    <t>Danilo Confesor Santiago</t>
  </si>
  <si>
    <t>Danilo De Los Santos De La Rosa</t>
  </si>
  <si>
    <t>Danilo Pérez Guerrero</t>
  </si>
  <si>
    <t>Danna Maribel De La Rosa Paniagua</t>
  </si>
  <si>
    <t>Darío Salazar Salazar</t>
  </si>
  <si>
    <t xml:space="preserve">Darío Antonio Del Orbe </t>
  </si>
  <si>
    <t xml:space="preserve">Daritza Antonia  Del Villar Nuñez </t>
  </si>
  <si>
    <t xml:space="preserve">Departamento de Contabilidad </t>
  </si>
  <si>
    <t xml:space="preserve">Secretaria de Contabilidad </t>
  </si>
  <si>
    <t>David Rodríguez Pichardo</t>
  </si>
  <si>
    <t>David De Jesús Urraca Sánchez</t>
  </si>
  <si>
    <t>Informática Centro Norte</t>
  </si>
  <si>
    <t>Soporte Informático</t>
  </si>
  <si>
    <t>Davi Rafael Mateo Bautista</t>
  </si>
  <si>
    <t>Daysi Margarita Martich Sosa</t>
  </si>
  <si>
    <t xml:space="preserve">Deisy María  Hernández García </t>
  </si>
  <si>
    <t>Delfina Del Carmen Gil Infante</t>
  </si>
  <si>
    <t>Dirección Centro Norte</t>
  </si>
  <si>
    <t>Secretaria Ejecutiva</t>
  </si>
  <si>
    <t>Delia Yvelisse Navarro</t>
  </si>
  <si>
    <t xml:space="preserve">Denia  Paniagua Peña </t>
  </si>
  <si>
    <t>Centro Regional</t>
  </si>
  <si>
    <t>Dimas Ozuna Mejía</t>
  </si>
  <si>
    <t>Diógenes Castillo Berroa</t>
  </si>
  <si>
    <t>Diógenes Martínez Rodríguez</t>
  </si>
  <si>
    <t>Diosito De Oleo Alcántara</t>
  </si>
  <si>
    <t xml:space="preserve">Domingo Ramírez </t>
  </si>
  <si>
    <t>Domingo Antonio Rengifo Sánchez</t>
  </si>
  <si>
    <t>Domingo Antonio Silverio Quiñones</t>
  </si>
  <si>
    <t>Estación Experimental Tecnología Apropiada (EETA)</t>
  </si>
  <si>
    <t>Plomero</t>
  </si>
  <si>
    <t xml:space="preserve">Domingo Antonio  Francisco </t>
  </si>
  <si>
    <t>Domingo Javier  Marte Beato</t>
  </si>
  <si>
    <t xml:space="preserve">Domingo Ramón  Castillo </t>
  </si>
  <si>
    <t xml:space="preserve">Eddy  Peña Montero </t>
  </si>
  <si>
    <t xml:space="preserve">Edilio Antonio Cruz </t>
  </si>
  <si>
    <t xml:space="preserve">Eduardo  Adon Quezada </t>
  </si>
  <si>
    <t xml:space="preserve">Extacion Experimental </t>
  </si>
  <si>
    <t xml:space="preserve">Eduardo Cruz Ángel </t>
  </si>
  <si>
    <t xml:space="preserve">Eduardo De León </t>
  </si>
  <si>
    <t>Eduardo Fulcar Montero</t>
  </si>
  <si>
    <t>Difusión Sede</t>
  </si>
  <si>
    <t>Diseñador Gráfico</t>
  </si>
  <si>
    <t xml:space="preserve">Eduardo Tiburcio Castillo </t>
  </si>
  <si>
    <t xml:space="preserve">Edgar  Mateo Peña </t>
  </si>
  <si>
    <t xml:space="preserve">Mensajero </t>
  </si>
  <si>
    <t xml:space="preserve">Edward  Suarez Tejeda  </t>
  </si>
  <si>
    <t>Eladio Arnaud Santana</t>
  </si>
  <si>
    <t>Dirección Ejecutiva</t>
  </si>
  <si>
    <t>Director Ejecutivo</t>
  </si>
  <si>
    <t>Libre Remoción y Nomb.</t>
  </si>
  <si>
    <t>Elías  Lemos Encarnación</t>
  </si>
  <si>
    <t>Elpidio Avilés Quezada</t>
  </si>
  <si>
    <t>Estación Experimental La Vega</t>
  </si>
  <si>
    <t>Elsa Sánchez Tineo</t>
  </si>
  <si>
    <t xml:space="preserve">Elson Enrique  Matos </t>
  </si>
  <si>
    <t xml:space="preserve">Elvis Saul  Martinez Martinez </t>
  </si>
  <si>
    <t>Elvira Aquino Mercedes</t>
  </si>
  <si>
    <t>Misión China</t>
  </si>
  <si>
    <t xml:space="preserve">Emeregildo Suárez </t>
  </si>
  <si>
    <t xml:space="preserve">Emiliano Otilio Alcántara </t>
  </si>
  <si>
    <t>Enerio Díaz Mora</t>
  </si>
  <si>
    <t xml:space="preserve">Ercilia Sisnero </t>
  </si>
  <si>
    <t>Erickson Jiménez Santiago</t>
  </si>
  <si>
    <t>Esteban Marrero Batista</t>
  </si>
  <si>
    <t>Eugenio De Jesús Galván Feliz</t>
  </si>
  <si>
    <t>Eulogio Lora Martínez</t>
  </si>
  <si>
    <t xml:space="preserve">Eusebio Beato </t>
  </si>
  <si>
    <t>Eusebio Montaño Valentín</t>
  </si>
  <si>
    <t>Eusebio Nova Peña</t>
  </si>
  <si>
    <t xml:space="preserve">Ewddy Nery Pérez Carrera </t>
  </si>
  <si>
    <t>Fabián Mejía Galicia</t>
  </si>
  <si>
    <t>Fabio Francisco Frías Báez</t>
  </si>
  <si>
    <t>Cooperación e Intercambio</t>
  </si>
  <si>
    <t>Enc. Depto. de Cooperación e Intercambio</t>
  </si>
  <si>
    <t>Fabio Leonel Salazar Tavárez</t>
  </si>
  <si>
    <t>Fanelky Torres Pichardo</t>
  </si>
  <si>
    <t xml:space="preserve">Fanny Yanelis Ramírez Báez </t>
  </si>
  <si>
    <t>Fátima Mercedes Rojas Guzmán</t>
  </si>
  <si>
    <t>Fátima Patricia Rodríguez Camacho</t>
  </si>
  <si>
    <t>Faustino García Vilorio</t>
  </si>
  <si>
    <t>Faustino Jiménez López</t>
  </si>
  <si>
    <t xml:space="preserve">Faustino Pineda </t>
  </si>
  <si>
    <t>Faustino Antonio Sosa Ledesma</t>
  </si>
  <si>
    <t>Director Administrativo y Financiero</t>
  </si>
  <si>
    <t>Fausto Antonio De Castro Rodríguez</t>
  </si>
  <si>
    <t>Secretario</t>
  </si>
  <si>
    <t>Fausto Bienvenido Medina Ortiz</t>
  </si>
  <si>
    <t>Encargado de Centro Regional</t>
  </si>
  <si>
    <t>Fedilia Antonia Núñez Ramos</t>
  </si>
  <si>
    <t>Feliciano Durán Genao</t>
  </si>
  <si>
    <t>Feliciano Valdéz Santos</t>
  </si>
  <si>
    <t xml:space="preserve">Felipe Mármol </t>
  </si>
  <si>
    <t>Felipe Vinicio Martínez Frías</t>
  </si>
  <si>
    <t>Felis Fernández Pinales</t>
  </si>
  <si>
    <t>Félix García Meléndez</t>
  </si>
  <si>
    <t>Félix Mejía Susana</t>
  </si>
  <si>
    <t xml:space="preserve">Técnico </t>
  </si>
  <si>
    <t xml:space="preserve">Fermín Peña </t>
  </si>
  <si>
    <t>Fernando López Collado</t>
  </si>
  <si>
    <t xml:space="preserve">Fernando Oviedo </t>
  </si>
  <si>
    <t>Filomeno Jiménez Ogando</t>
  </si>
  <si>
    <t>Fior D`aliza Altagracia Gutiérrez Cabral</t>
  </si>
  <si>
    <t>Administración Centro Norte</t>
  </si>
  <si>
    <t>Flavia Altagracia Pérez Gutiérrez</t>
  </si>
  <si>
    <t>Encargado División Presupuesto</t>
  </si>
  <si>
    <t>Flor De Los Reyes Calderón Báez</t>
  </si>
  <si>
    <t>Francis Junior Orozco Quevedo</t>
  </si>
  <si>
    <t>Francisca Suriel Mejía</t>
  </si>
  <si>
    <t>Francisco Almanzar Taveras</t>
  </si>
  <si>
    <t>Francisco Ceballos Correa</t>
  </si>
  <si>
    <t>Francisco De Jesús Casado</t>
  </si>
  <si>
    <t>Francisco Jiménez Rosario</t>
  </si>
  <si>
    <t>Francisco Leonardo Henríquez</t>
  </si>
  <si>
    <t>Francisco Leonardo Sánchez</t>
  </si>
  <si>
    <t>Encargado Taller de Mecánica</t>
  </si>
  <si>
    <t>Francisco Marte Collado</t>
  </si>
  <si>
    <t>Francisco Mateo Cuevas</t>
  </si>
  <si>
    <t>Francisco Pineda Pérez</t>
  </si>
  <si>
    <t>Laboratorio Suelos (Constanza)</t>
  </si>
  <si>
    <t xml:space="preserve">Francisco Reyes </t>
  </si>
  <si>
    <t>Francisco Reyes Del Carmen</t>
  </si>
  <si>
    <t>Centros Regionales</t>
  </si>
  <si>
    <t>Francisco Alberto Liriano Castillo</t>
  </si>
  <si>
    <t>Francisco Antonio Arias García</t>
  </si>
  <si>
    <t xml:space="preserve">Francisco Confesor Rodríguez Ramírez </t>
  </si>
  <si>
    <t>Francisco Esteban Sánchez Díaz</t>
  </si>
  <si>
    <t>Campo Experimental San José de Ocoa</t>
  </si>
  <si>
    <t>Francisco Miguel Ángel Reyes Valentín</t>
  </si>
  <si>
    <t>Auxiliar Estación Experimental</t>
  </si>
  <si>
    <t>Franjaily Ledesma Florentino</t>
  </si>
  <si>
    <t>Frank Félix De Jesús  Olivares Acosta</t>
  </si>
  <si>
    <t xml:space="preserve">Franklin Reyes </t>
  </si>
  <si>
    <t xml:space="preserve">Freddy  Castillo </t>
  </si>
  <si>
    <t xml:space="preserve">Freddys  Morillo Diaz </t>
  </si>
  <si>
    <t>Freddy Sinencio Contreras Espinal</t>
  </si>
  <si>
    <t xml:space="preserve">Fredis Abrahán Adames Carrasco </t>
  </si>
  <si>
    <t>Genaro Antonio Reynoso Castillo</t>
  </si>
  <si>
    <t>Dirección de Investigación</t>
  </si>
  <si>
    <t>Gertrudis De La Cruz Martínez</t>
  </si>
  <si>
    <t>Operador Sistema de Riego</t>
  </si>
  <si>
    <t xml:space="preserve">Gisela Ramos </t>
  </si>
  <si>
    <t>Estación experimental</t>
  </si>
  <si>
    <t xml:space="preserve">Soporte Administrativo </t>
  </si>
  <si>
    <t>Glenis Sujelis Villalona Báez</t>
  </si>
  <si>
    <t>Glenny Llineé López Rodríguez</t>
  </si>
  <si>
    <t>Graciela Antonia Godoy Mañaná</t>
  </si>
  <si>
    <t>Programa Nacional de Protección Vegetal</t>
  </si>
  <si>
    <t>Gregorio Acosta Taveras</t>
  </si>
  <si>
    <t xml:space="preserve">Gregorio Casimiro </t>
  </si>
  <si>
    <t>Estación Experimental Palo Verde</t>
  </si>
  <si>
    <t>Gregorio García Lagombra</t>
  </si>
  <si>
    <t>Programa Nacional de Sistemas de Producción Animal</t>
  </si>
  <si>
    <t xml:space="preserve">Gregorio Marte </t>
  </si>
  <si>
    <t xml:space="preserve">Gregorio   García  </t>
  </si>
  <si>
    <t>Greiby Salvador Medina Medina</t>
  </si>
  <si>
    <t xml:space="preserve">Guillermina  Aybal Castillo </t>
  </si>
  <si>
    <t xml:space="preserve">Griselda Celeste Heredia </t>
  </si>
  <si>
    <t>Administración Centro Sur</t>
  </si>
  <si>
    <t>Gustavo Mella Marte</t>
  </si>
  <si>
    <t xml:space="preserve">Hansel Báez </t>
  </si>
  <si>
    <t>Hector Novas</t>
  </si>
  <si>
    <t>Héctor Bienvenido Perdomo De Los Santos</t>
  </si>
  <si>
    <t>Héctor Elpidio Arias Bautista</t>
  </si>
  <si>
    <t>Jardinero</t>
  </si>
  <si>
    <t>Héctor Enrique Ruiz Bernabel</t>
  </si>
  <si>
    <t>Campo Experimental El Escondido Baní</t>
  </si>
  <si>
    <t xml:space="preserve">Héctor Milcíades Cuello </t>
  </si>
  <si>
    <t>Heleodora Calderón Rosado</t>
  </si>
  <si>
    <t>Henry Sierra García</t>
  </si>
  <si>
    <t>Administración - Mantenimiento General Sede</t>
  </si>
  <si>
    <t>Enc. Mantenimiento</t>
  </si>
  <si>
    <t>Henry Alberto Ricardo Medina</t>
  </si>
  <si>
    <t xml:space="preserve"> Programa Nacional de Musáceas</t>
  </si>
  <si>
    <t xml:space="preserve">Henry Dario                                            Monegro Gil </t>
  </si>
  <si>
    <t xml:space="preserve">Centro Regionales </t>
  </si>
  <si>
    <t>Herminia Catano Catano</t>
  </si>
  <si>
    <t xml:space="preserve"> Programa Nacional de Frutales</t>
  </si>
  <si>
    <t>Heydi Santana Chalas</t>
  </si>
  <si>
    <t xml:space="preserve">Hipólito Bautista Ramírez </t>
  </si>
  <si>
    <t>Ilvy Gilberto Mejía Guerrero</t>
  </si>
  <si>
    <t>Cultivo de Tejido Centro de Tecnología Agrícola</t>
  </si>
  <si>
    <t>Iris Esther Marcano González</t>
  </si>
  <si>
    <t xml:space="preserve">Isabel  Mojica </t>
  </si>
  <si>
    <t>Ivelisse  Martinez</t>
  </si>
  <si>
    <t xml:space="preserve">Isidro Almonte </t>
  </si>
  <si>
    <t>Ismael Ramón Reyes Peña</t>
  </si>
  <si>
    <t xml:space="preserve">Javier González Linares </t>
  </si>
  <si>
    <t>Jeovani Abigail Medina Peña</t>
  </si>
  <si>
    <t>Jesús Álvarez Hernández</t>
  </si>
  <si>
    <t>Jesús Bonifacio Báez</t>
  </si>
  <si>
    <t>Jesús Manuel Rodríguez Alcántara</t>
  </si>
  <si>
    <t>Auditoría Interna Centro Sur</t>
  </si>
  <si>
    <t>Jhonny Anderson Ruiz Brito</t>
  </si>
  <si>
    <t>Difusión e Información Baní</t>
  </si>
  <si>
    <t>Jissette Rosario Peña</t>
  </si>
  <si>
    <t>Difusión Juma - Bonao</t>
  </si>
  <si>
    <t>Joaquín Caridad Del Rosario</t>
  </si>
  <si>
    <t>Joenni Rafaelina Tejada Díaz</t>
  </si>
  <si>
    <t>Johnny  Peña Angomas</t>
  </si>
  <si>
    <t>Johanny Ordaliza Pereyra Martínez</t>
  </si>
  <si>
    <t>Jorge Luis Del Villar Tió</t>
  </si>
  <si>
    <t>Especialista Multiplicación In Vitro</t>
  </si>
  <si>
    <t xml:space="preserve">José Figuereo </t>
  </si>
  <si>
    <t>José Santos De La Rosa</t>
  </si>
  <si>
    <t>José Vidal Matos</t>
  </si>
  <si>
    <t>José Agustín Jiménez Henríquez</t>
  </si>
  <si>
    <t>José Alfredo Choque López</t>
  </si>
  <si>
    <t>José Altagracia Mejía Báez</t>
  </si>
  <si>
    <t xml:space="preserve">José Altagracia Montás </t>
  </si>
  <si>
    <t>José Antonio Amequita De La Rosa</t>
  </si>
  <si>
    <t>José Antonio Capellán Paredes</t>
  </si>
  <si>
    <t>José Antonio Ynfante Cabrera</t>
  </si>
  <si>
    <t xml:space="preserve">José Antonio Mieses </t>
  </si>
  <si>
    <t xml:space="preserve">José Augusto Marte </t>
  </si>
  <si>
    <t>Mensajero Externo</t>
  </si>
  <si>
    <t>José Comodoro Castillo Caminero</t>
  </si>
  <si>
    <t>Administración - Contabilidad Centro Tecnología Agrícola</t>
  </si>
  <si>
    <t>José Estevan Tejada Torres</t>
  </si>
  <si>
    <t>José Francisco Batista Cuevas</t>
  </si>
  <si>
    <t>José Francisco De La Cruz Castillo</t>
  </si>
  <si>
    <t>José Francisco Reyes Vargas</t>
  </si>
  <si>
    <t>José Ignacio De Jesús Vásquez Mendoza</t>
  </si>
  <si>
    <t>José Leandro Gómez De Jesús</t>
  </si>
  <si>
    <t>José Leodal Santana Martínez</t>
  </si>
  <si>
    <t>José Luis González Escolástico</t>
  </si>
  <si>
    <t>Programa Nacional de Cacao</t>
  </si>
  <si>
    <t>José Manuel Arias Soto</t>
  </si>
  <si>
    <t>Estación Experimental Frutales Baní</t>
  </si>
  <si>
    <t xml:space="preserve">José Mariano González </t>
  </si>
  <si>
    <t>Mecánico</t>
  </si>
  <si>
    <t>José Martín Payan Rodríguez</t>
  </si>
  <si>
    <t>José Miguel De Los Santos Montero</t>
  </si>
  <si>
    <t>José Miguel García Peña</t>
  </si>
  <si>
    <t>Laboratorio Nematología Central (Centa)</t>
  </si>
  <si>
    <t>José Miguel Liriano Del Orbe</t>
  </si>
  <si>
    <t>José Miguel Monegro Ramírez</t>
  </si>
  <si>
    <t>José Miguel Romero Del Valle</t>
  </si>
  <si>
    <t>José Rafael Núñez Vallecerda</t>
  </si>
  <si>
    <t>José Rafael  Rodríguez Alonzo</t>
  </si>
  <si>
    <t>José Ramón Acosta Almonte</t>
  </si>
  <si>
    <t xml:space="preserve">José Ramón  De La Mota </t>
  </si>
  <si>
    <t xml:space="preserve">José Ramón  Morán </t>
  </si>
  <si>
    <t>José Ramón Bolivar  Mercedes Ureña</t>
  </si>
  <si>
    <t>Programa Nacional de Agroforestería</t>
  </si>
  <si>
    <t>José Richard Ortiz Núñez</t>
  </si>
  <si>
    <t>Josefa Barett Jhonson</t>
  </si>
  <si>
    <t>Josefina Del Carmen Vólquez Moquete</t>
  </si>
  <si>
    <t>Laboratorio Fitopatología (Baní)</t>
  </si>
  <si>
    <t xml:space="preserve">Josefina Altagracia  Velasquez Cruz </t>
  </si>
  <si>
    <t>Joselín Alberto Báez Recio</t>
  </si>
  <si>
    <t>Juan Olaverría Mateo</t>
  </si>
  <si>
    <t>Juan Reyes Frómeta</t>
  </si>
  <si>
    <t>Encargado Dpto. Planificación y Desarrollo</t>
  </si>
  <si>
    <t xml:space="preserve">Juan Rosario </t>
  </si>
  <si>
    <t>Juan Ureña Tineo</t>
  </si>
  <si>
    <t>Juan Valdez Cruz</t>
  </si>
  <si>
    <t>Programa Nacional de Raíces y Tubérculos</t>
  </si>
  <si>
    <t>Juan Agripino Cueto Santana</t>
  </si>
  <si>
    <t>Juan Alberto Pinales Arias</t>
  </si>
  <si>
    <t>Juan Antonio Arias Mateo</t>
  </si>
  <si>
    <t>Laboratorio Fitopatología (Mata Larga)</t>
  </si>
  <si>
    <t>Juan Antonio De La Cruz Olivares</t>
  </si>
  <si>
    <t>Juan Antonio De Oleo Peña</t>
  </si>
  <si>
    <t xml:space="preserve">Juan Antonio  Reynoso </t>
  </si>
  <si>
    <t>Juan Bautista Peña Peña</t>
  </si>
  <si>
    <t>Juan Bautista Reyez Báez</t>
  </si>
  <si>
    <t xml:space="preserve">Juan Carlos Torres González </t>
  </si>
  <si>
    <t>Juan De Dios Moya Franco</t>
  </si>
  <si>
    <t>Juan De Marte Alberto Vargas</t>
  </si>
  <si>
    <t xml:space="preserve">Juan Eligio Capois Bock </t>
  </si>
  <si>
    <t>Juan Francisco Del Orbe Hernández</t>
  </si>
  <si>
    <t>Juan Francisco Herrera Bautista</t>
  </si>
  <si>
    <t>Planificación y Seguimiento Sede</t>
  </si>
  <si>
    <t>Analista de Proyecto</t>
  </si>
  <si>
    <t>Juan Francisco Sánchez Troncoso</t>
  </si>
  <si>
    <t>Juan Manuel Jiménez Rodríguez</t>
  </si>
  <si>
    <t>Juan María Polanco Taveras</t>
  </si>
  <si>
    <t>Juan Ovidio  Coronado Núñez</t>
  </si>
  <si>
    <t>Informática Sede</t>
  </si>
  <si>
    <t>Enc. División Tecnología de la Información</t>
  </si>
  <si>
    <t>Juan Ramón Cedano Mateo</t>
  </si>
  <si>
    <t xml:space="preserve">Juan Tomás Camejo Jiménez </t>
  </si>
  <si>
    <t xml:space="preserve">Juan Tomás Portorreal Mena </t>
  </si>
  <si>
    <t>Estación Experimental Casa de Alto Pimentel</t>
  </si>
  <si>
    <t>Julián Olivo Rosario</t>
  </si>
  <si>
    <t>Juliana Arileida Nova Peña</t>
  </si>
  <si>
    <t xml:space="preserve">Julio Encarnación </t>
  </si>
  <si>
    <t>Julio César López Grullón</t>
  </si>
  <si>
    <t>Julio César Morrobel Díaz</t>
  </si>
  <si>
    <t>Julio César Nin Sánchez</t>
  </si>
  <si>
    <t>Julio Cesar Santana Chalas</t>
  </si>
  <si>
    <t xml:space="preserve">Julio José  Tejada  </t>
  </si>
  <si>
    <t xml:space="preserve">Junior De León </t>
  </si>
  <si>
    <t>Justiniano Santiago Cruz</t>
  </si>
  <si>
    <t>Justo A. Aquino Santos</t>
  </si>
  <si>
    <t xml:space="preserve">Justo Ciro  Jiménez Velásquez  </t>
  </si>
  <si>
    <t>Katty Reyes Tapia</t>
  </si>
  <si>
    <t>Kervin Aride Ramírez Féliz</t>
  </si>
  <si>
    <t>Informática Centro Sur</t>
  </si>
  <si>
    <t xml:space="preserve">Kioris Awilda  Alcántara Hernández  </t>
  </si>
  <si>
    <t xml:space="preserve">Lantigua  Cabrera </t>
  </si>
  <si>
    <t>Laura Glenys Polanco Florián</t>
  </si>
  <si>
    <t>Laboratorio Fitopatología Central (Centa)</t>
  </si>
  <si>
    <t xml:space="preserve">Laureano Disla Rondón </t>
  </si>
  <si>
    <t>Leanmy Mayelin Núñez Michel</t>
  </si>
  <si>
    <t xml:space="preserve">Lenny Payano </t>
  </si>
  <si>
    <t>Leocadia Sánchez Martínez</t>
  </si>
  <si>
    <t>Programa Nacional de Hortalizas</t>
  </si>
  <si>
    <t xml:space="preserve">Leohinda Florinda  Rojas </t>
  </si>
  <si>
    <t xml:space="preserve">Leonardo Abréu </t>
  </si>
  <si>
    <t xml:space="preserve">Leonel Alcibíades Díaz </t>
  </si>
  <si>
    <t>Leónidas Hernán Peña Martínez</t>
  </si>
  <si>
    <t>Leonora María Estela Vásquez García De Bencosme</t>
  </si>
  <si>
    <t xml:space="preserve">Liborio Apolinar Familia </t>
  </si>
  <si>
    <t>Lion Antonio Rosado Contreras</t>
  </si>
  <si>
    <t xml:space="preserve">Lorenzo Alberto Morban Aybar </t>
  </si>
  <si>
    <t>Lorenzo Antonio Jiménez García</t>
  </si>
  <si>
    <t>Proyectos (PAS) Centro Norte</t>
  </si>
  <si>
    <t>Lourdes Paulino Núñez</t>
  </si>
  <si>
    <t>Luca Guzmán Asencio</t>
  </si>
  <si>
    <t xml:space="preserve"> Estación Experimental Palmarejo</t>
  </si>
  <si>
    <t xml:space="preserve">Lucia Susana Acosta </t>
  </si>
  <si>
    <t>Lucía Altagracia Silverio Antigua</t>
  </si>
  <si>
    <t xml:space="preserve">Luis Adalberto  Martinez Jimenez </t>
  </si>
  <si>
    <t>Luis Antonio Matos Casado</t>
  </si>
  <si>
    <t xml:space="preserve">Luis Arismendy Hernández Baldera </t>
  </si>
  <si>
    <t xml:space="preserve">Luis Emilio Roa </t>
  </si>
  <si>
    <t>Dirección Centro Producción Animal</t>
  </si>
  <si>
    <t>Luis Francis Villar Arias</t>
  </si>
  <si>
    <t>Luis Francisco Montolío Morrobel</t>
  </si>
  <si>
    <t>Luis Germán Encarnación Peguero</t>
  </si>
  <si>
    <t>Luis Martín Bournigar González</t>
  </si>
  <si>
    <t>Luis Miguel Gil Bueno</t>
  </si>
  <si>
    <t xml:space="preserve">Luis Miguel  Valdez Echavarria </t>
  </si>
  <si>
    <t>Luis Oscar Pérez Gómez</t>
  </si>
  <si>
    <t>Luis Eduardo  Cruz Santos</t>
  </si>
  <si>
    <t xml:space="preserve">Mabel  Duran Salvador </t>
  </si>
  <si>
    <t xml:space="preserve">Sección Nómina Sede </t>
  </si>
  <si>
    <t xml:space="preserve">Auxiliar Sección de Nómina </t>
  </si>
  <si>
    <t>Mabel Yanirys Rodríguez Poché</t>
  </si>
  <si>
    <t>Malenni Elcy Cortorreal Báez</t>
  </si>
  <si>
    <t>Manuel Arias González</t>
  </si>
  <si>
    <t>Manuel Antonio Hernández D' Oleo</t>
  </si>
  <si>
    <t>Manuel Antonio Peguero Pinales</t>
  </si>
  <si>
    <t>Manuel Atiles De Jesús Peguero Mateo</t>
  </si>
  <si>
    <t>Manuel Augusto Martínez Mejía</t>
  </si>
  <si>
    <t>Manuel De Jesús Herasme Díaz</t>
  </si>
  <si>
    <t>Enc. Producción Estación Experimental Baní</t>
  </si>
  <si>
    <t xml:space="preserve">Manuel Emilio Pérez </t>
  </si>
  <si>
    <t>Marcos Linares García</t>
  </si>
  <si>
    <t>Marcos Javier Espino Ureña</t>
  </si>
  <si>
    <t>Producción Animal</t>
  </si>
  <si>
    <t xml:space="preserve">Mari Milagros Peña De Garcés </t>
  </si>
  <si>
    <t>María Peña De La Cruz</t>
  </si>
  <si>
    <t xml:space="preserve">María Alodia Rodríguez </t>
  </si>
  <si>
    <t>María Casilda Fragoso Valenzuela</t>
  </si>
  <si>
    <t>Encargado Sección de Información y Documentación</t>
  </si>
  <si>
    <t>María De Jesús Guadalupe Cuevas Joaquín</t>
  </si>
  <si>
    <t xml:space="preserve">Maria Esther  Rodriguez Samiñon </t>
  </si>
  <si>
    <t xml:space="preserve">Secretaria </t>
  </si>
  <si>
    <t>María Josefina Rosario Valdéz</t>
  </si>
  <si>
    <t>María Milagros Gil Fernández</t>
  </si>
  <si>
    <t>Marianela Conce Conce</t>
  </si>
  <si>
    <t xml:space="preserve">Mariano Maria Torres </t>
  </si>
  <si>
    <t>Mariano De Jesús Hinojosa Guante</t>
  </si>
  <si>
    <t>Marileidys Jiménez Turbi</t>
  </si>
  <si>
    <t>Administración</t>
  </si>
  <si>
    <t>Auxiliar Administrativa</t>
  </si>
  <si>
    <t xml:space="preserve">Marilenny Mendez de los santos </t>
  </si>
  <si>
    <t xml:space="preserve">Auxiliar Administrativa </t>
  </si>
  <si>
    <t>Marilyn Hernández De La Rosa</t>
  </si>
  <si>
    <t>Mario Monegro Almonte</t>
  </si>
  <si>
    <t>Marisabel Alfonsina García Vargas</t>
  </si>
  <si>
    <t>Encargado de la Oficina de Acceso a la Información</t>
  </si>
  <si>
    <t>Marisol Morel Reyes</t>
  </si>
  <si>
    <t>Laboratorio Entomología (Mata Larga)</t>
  </si>
  <si>
    <t>Marisol Ventura López</t>
  </si>
  <si>
    <t>Maritza Luciano Terrero</t>
  </si>
  <si>
    <t>Martín Canals Martín</t>
  </si>
  <si>
    <t>Planificación y Seguimiento Centro Producción Animal</t>
  </si>
  <si>
    <t>Martín Feliciano Frías</t>
  </si>
  <si>
    <t>Martina Almanzar Henríquez</t>
  </si>
  <si>
    <t xml:space="preserve">Martires  Adames Angomas </t>
  </si>
  <si>
    <t xml:space="preserve">Mártires  Vásquez González </t>
  </si>
  <si>
    <t>Mary Cruz Durán García</t>
  </si>
  <si>
    <t xml:space="preserve">Máximo Figuereo </t>
  </si>
  <si>
    <t>Máximo José Halpay García</t>
  </si>
  <si>
    <t>Mélida Pérez Durán</t>
  </si>
  <si>
    <t>Melvin Vásquez González</t>
  </si>
  <si>
    <t xml:space="preserve">Merlin Eusebio Sosa </t>
  </si>
  <si>
    <t>Melvin Emilio Mejía Alcántara</t>
  </si>
  <si>
    <t xml:space="preserve">Mercedito  Florentino </t>
  </si>
  <si>
    <t xml:space="preserve">Miguel Figuereo </t>
  </si>
  <si>
    <t>Sede</t>
  </si>
  <si>
    <t xml:space="preserve">Chofer </t>
  </si>
  <si>
    <t>Miguel Antonio Martínez Cruz</t>
  </si>
  <si>
    <t>Miguel Ángel Reyes Cruz</t>
  </si>
  <si>
    <t>Miguel Ángel Rodríguez Matos</t>
  </si>
  <si>
    <t>Milagro Del Carmen Torres Valerio</t>
  </si>
  <si>
    <t xml:space="preserve">Mileida Altagracia Ferreira </t>
  </si>
  <si>
    <t>Minerva Reyes De Los Santos</t>
  </si>
  <si>
    <t xml:space="preserve">Minino Santana </t>
  </si>
  <si>
    <t>Misael  Cepeda</t>
  </si>
  <si>
    <t xml:space="preserve">Monica Del Carmen  Peña Cabral De Los Santos </t>
  </si>
  <si>
    <t>Mónika Maritza Medina Rosario</t>
  </si>
  <si>
    <t>Analista de Recursos Humanos</t>
  </si>
  <si>
    <t xml:space="preserve">Nélsida María  Martínez Monegro </t>
  </si>
  <si>
    <t>Nelson Bidó Polanco</t>
  </si>
  <si>
    <t>Nelson Enmanuel Martínez Brito</t>
  </si>
  <si>
    <t>Nicolás Osoria Osoria</t>
  </si>
  <si>
    <t>Nicolás Amado Méndez Sánchez</t>
  </si>
  <si>
    <t xml:space="preserve">Nicolasa Casso Linares </t>
  </si>
  <si>
    <t xml:space="preserve">Nicole  Mejia Maceo </t>
  </si>
  <si>
    <t>Nicaury  Peña</t>
  </si>
  <si>
    <t>Orlando Díaz Cordero</t>
  </si>
  <si>
    <t>Orlando Félix Espíritu</t>
  </si>
  <si>
    <t>Orlando Antonio Rodríguez De La Hoz</t>
  </si>
  <si>
    <t>Oscarina Santana Pérez</t>
  </si>
  <si>
    <t>Pablo Bidó Polanco</t>
  </si>
  <si>
    <t xml:space="preserve">Pablo  Guzmán Jiménez </t>
  </si>
  <si>
    <t>Pablo Suárez Jiménez</t>
  </si>
  <si>
    <t>Pablo Suarez López</t>
  </si>
  <si>
    <t>Pascual Arias Lara</t>
  </si>
  <si>
    <t>Patricio Ventura Minaya</t>
  </si>
  <si>
    <t xml:space="preserve">Paulino Fabián </t>
  </si>
  <si>
    <t>Pedro Jesús  Aguasanta Matos</t>
  </si>
  <si>
    <t>Pedro Antonio Domínguez Alvarado</t>
  </si>
  <si>
    <t>Pedro Antonio Núñez Ramos</t>
  </si>
  <si>
    <t>Pedro Juan Sebastian  Del Rosario Curiel</t>
  </si>
  <si>
    <t>Pedro Luis Balbuena Tineo</t>
  </si>
  <si>
    <t xml:space="preserve">Perla Marina  Peña Avalo </t>
  </si>
  <si>
    <t xml:space="preserve">Centro Regional </t>
  </si>
  <si>
    <t>Perla Massiel Encarnación</t>
  </si>
  <si>
    <t>Pericles Féliz Segura</t>
  </si>
  <si>
    <t>Quirino Antonio Abréu Pérez</t>
  </si>
  <si>
    <t>Radhamés Medina Villar</t>
  </si>
  <si>
    <t>Rafael Alberto Rosario Galvéz</t>
  </si>
  <si>
    <t>Chofer</t>
  </si>
  <si>
    <t xml:space="preserve">Rafael Aníbal López Pérez </t>
  </si>
  <si>
    <t xml:space="preserve">Administración </t>
  </si>
  <si>
    <t>Rafael Antonio Figuereo Féliz</t>
  </si>
  <si>
    <t>Rafael Antonio Salcedo Belliard</t>
  </si>
  <si>
    <t>Rafael Antonio Sánchez Féliz</t>
  </si>
  <si>
    <t xml:space="preserve">Rafael Bienvenido  Guerrero Melo </t>
  </si>
  <si>
    <t>Rafael Olmedo Vásquez Perdomo</t>
  </si>
  <si>
    <t>Periodista</t>
  </si>
  <si>
    <t xml:space="preserve">Rafaela  Guzmán </t>
  </si>
  <si>
    <t>Ramón Durán Genao</t>
  </si>
  <si>
    <t>Ramón Hernández Núñez</t>
  </si>
  <si>
    <t>Ramón López Peña</t>
  </si>
  <si>
    <t xml:space="preserve">Ramón López Viña </t>
  </si>
  <si>
    <t xml:space="preserve">Ramón Rodríguez </t>
  </si>
  <si>
    <t>Ramón Taveras García</t>
  </si>
  <si>
    <t xml:space="preserve">Ramón  Suriel </t>
  </si>
  <si>
    <t>Ramón  Valdéz Cabral</t>
  </si>
  <si>
    <t xml:space="preserve">Ramón   Núñez Belén  </t>
  </si>
  <si>
    <t>Ramón Antonio Eusebio Rodríguez</t>
  </si>
  <si>
    <t>Ramón Antonio Quintín Arias</t>
  </si>
  <si>
    <t xml:space="preserve">Ramón Antonio  Morales </t>
  </si>
  <si>
    <t>Ramón De Los Santos De La Cruz Rosó</t>
  </si>
  <si>
    <t>Ramón Emilio Estrella Márquez</t>
  </si>
  <si>
    <t>Ramón Emilio Mella Marte</t>
  </si>
  <si>
    <t>Ramón Guillermo Celado Montero</t>
  </si>
  <si>
    <t>Ramón María Mejía López</t>
  </si>
  <si>
    <t xml:space="preserve">Ramona Lagares </t>
  </si>
  <si>
    <t>Regino Sosa Leonardo</t>
  </si>
  <si>
    <t>Reina Teresa Martínez Mota</t>
  </si>
  <si>
    <t>Remberto Augusto Reyes Martínez</t>
  </si>
  <si>
    <t xml:space="preserve">Reynaldo Bidó </t>
  </si>
  <si>
    <t xml:space="preserve">Ricardo De Jesús </t>
  </si>
  <si>
    <t xml:space="preserve">Roberto Monción </t>
  </si>
  <si>
    <t>Robinson De La Rosa Sánchez</t>
  </si>
  <si>
    <t>Robinson Gonzalez</t>
  </si>
  <si>
    <t>Centroa Regionales</t>
  </si>
  <si>
    <t xml:space="preserve">Rodys Elizabeth Colón </t>
  </si>
  <si>
    <t>laboratorio de suelo</t>
  </si>
  <si>
    <t>Rolando Arturo Guillén Ángeles</t>
  </si>
  <si>
    <t>Ronie Martín Morales Peignand</t>
  </si>
  <si>
    <t>Informática Centro Producción Animal</t>
  </si>
  <si>
    <t>Roque Bienvenido Bathel Tejeda</t>
  </si>
  <si>
    <t>Rosa Aurora Betances Pimentel</t>
  </si>
  <si>
    <t>Laboratorio Suelos Central (Centa)</t>
  </si>
  <si>
    <t>Rosa  Tineo</t>
  </si>
  <si>
    <t xml:space="preserve">Rosa Estela  Matos Vicente </t>
  </si>
  <si>
    <t xml:space="preserve">Secretaria Administrativa </t>
  </si>
  <si>
    <t>Rosa María Méndez Bautista</t>
  </si>
  <si>
    <t>Rossi María Ramírez García</t>
  </si>
  <si>
    <t>Santa Céspedes Figuereo</t>
  </si>
  <si>
    <t xml:space="preserve">Sarah  Cruz De la Cruz </t>
  </si>
  <si>
    <t>Administración - Contabilidad Centro Producción Animal</t>
  </si>
  <si>
    <t xml:space="preserve">Sawdy  Ortiz </t>
  </si>
  <si>
    <t>Recepcionista</t>
  </si>
  <si>
    <t>Santos Jiménez Ureña</t>
  </si>
  <si>
    <t>Santiago Tejada Taveras</t>
  </si>
  <si>
    <t xml:space="preserve">Santo  Uceta </t>
  </si>
  <si>
    <t>Santo Alberto Ramírez Mota</t>
  </si>
  <si>
    <t>Santo Mariano Díaz Ortiz</t>
  </si>
  <si>
    <t xml:space="preserve">Santo Reynaldo  Castillo Tejeda </t>
  </si>
  <si>
    <t>Santos  Santos</t>
  </si>
  <si>
    <t>Sara Odil Antonia González Fragoso</t>
  </si>
  <si>
    <t>Sardis Medrano Cabral</t>
  </si>
  <si>
    <t xml:space="preserve">Saul  Ramirez Reyes </t>
  </si>
  <si>
    <t>Segundo Nova Angustia</t>
  </si>
  <si>
    <t xml:space="preserve">Selva María Frías Polanco </t>
  </si>
  <si>
    <t>Shanel Rafael Luna Mota</t>
  </si>
  <si>
    <t>Silvestre Ynoa</t>
  </si>
  <si>
    <t>Silvio Antonio Gutiérrez Belliard</t>
  </si>
  <si>
    <t>Simón Bolívar Alcántara Corcino</t>
  </si>
  <si>
    <t>Simón Bolívar  Amequita De La Rosa</t>
  </si>
  <si>
    <t>Socorro Ana Martina Del Rosario García Pantaleón</t>
  </si>
  <si>
    <t>Sonáliz Del Rosario Corniel Tejeda</t>
  </si>
  <si>
    <t>Suberkis Ureña Paniagua</t>
  </si>
  <si>
    <t xml:space="preserve">Temis Mary  Suriel Martinez </t>
  </si>
  <si>
    <t>Tarsis Gester Espinal Rodríguez</t>
  </si>
  <si>
    <t xml:space="preserve">Analista de Procesos </t>
  </si>
  <si>
    <t>Teodoro Antonio Peña Acosta</t>
  </si>
  <si>
    <t>Teófila Reinoso Aquino</t>
  </si>
  <si>
    <t xml:space="preserve">Teófilo Apolinar Rodríguez </t>
  </si>
  <si>
    <t>Tomás García Aquino</t>
  </si>
  <si>
    <t>Tomás Alfredo Montás Dionisio</t>
  </si>
  <si>
    <t>Planificación y Seguimiento Centro Sur</t>
  </si>
  <si>
    <t xml:space="preserve">Tomas María Vargas Jiménez </t>
  </si>
  <si>
    <t>Víctor Peralta Jaquez</t>
  </si>
  <si>
    <t xml:space="preserve">Víctor Terrero </t>
  </si>
  <si>
    <t>Víctor José Asencio Cuello</t>
  </si>
  <si>
    <t>Programa Nacional de Pastos y Forrajes</t>
  </si>
  <si>
    <t>Víctor Manuel Landa Pérez</t>
  </si>
  <si>
    <t>Víctor Manuel Morillo Sánchez</t>
  </si>
  <si>
    <t>Victoriano Antonio Rojas Jiménez</t>
  </si>
  <si>
    <t>Welinton Antonio Cuello Monegro</t>
  </si>
  <si>
    <t>William Pérez Abréu</t>
  </si>
  <si>
    <t xml:space="preserve">Winalbel De León </t>
  </si>
  <si>
    <t>Williams Radhamés Rodríguez González</t>
  </si>
  <si>
    <t xml:space="preserve">Willy Martínez </t>
  </si>
  <si>
    <t>Wilton Alfredo Ciprián Martínez</t>
  </si>
  <si>
    <t>Winston Rosario Amezquita</t>
  </si>
  <si>
    <t>Estación Experimental El Pozo de Nagua</t>
  </si>
  <si>
    <t>Xiomara Altagracia Cayetano Belén</t>
  </si>
  <si>
    <t xml:space="preserve">Yasmin  Meran </t>
  </si>
  <si>
    <t xml:space="preserve">FijO </t>
  </si>
  <si>
    <t>Yaleisy Taveras Agramonte</t>
  </si>
  <si>
    <t xml:space="preserve">Yensel Leonardo  Mercedes Reyes </t>
  </si>
  <si>
    <t>Yeserki Yessenia Bonilla Carmona</t>
  </si>
  <si>
    <t xml:space="preserve">Yeraldis  Fernandez  Ledesma </t>
  </si>
  <si>
    <t>Yonoris Salvador Sánchez</t>
  </si>
  <si>
    <t>Yosayra Rosalía  Capellán Delgado</t>
  </si>
  <si>
    <t>Ysabel Evarista Peña Cruz De Cruz</t>
  </si>
  <si>
    <t>Yubelkys Antonia García Herrera</t>
  </si>
  <si>
    <t>Yuderka Galva Echavarría</t>
  </si>
  <si>
    <t>Zózimo Montilla Ortíz</t>
  </si>
  <si>
    <t>Yubelkys Antonia</t>
  </si>
  <si>
    <t>Yuderka</t>
  </si>
  <si>
    <t>Yudybel</t>
  </si>
  <si>
    <t>Zózimo</t>
  </si>
  <si>
    <t xml:space="preserve">TOTAL </t>
  </si>
  <si>
    <t>______________________</t>
  </si>
  <si>
    <t xml:space="preserve">Lic. Mónika Medina Rosario </t>
  </si>
  <si>
    <t xml:space="preserve">Ing. Kirsys Lapaix de Cedano 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</si>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</sst>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  <numFmt numFmtId="166" formatCode="dd\/mm\/yyyy"/>
    <numFmt numFmtId="167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80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6" xfId="4" applyNumberFormat="1" applyFont="1" applyFill="1" applyBorder="1" applyAlignment="1" applyProtection="1">
      <alignment horizontal="center" vertical="center" wrapText="1"/>
    </xf>
    <xf numFmtId="0" fontId="4" fillId="0" borderId="6" xfId="3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43" fontId="3" fillId="0" borderId="7" xfId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0" borderId="7" xfId="3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/>
    </xf>
    <xf numFmtId="43" fontId="9" fillId="0" borderId="7" xfId="1" applyFont="1" applyFill="1" applyBorder="1" applyAlignment="1">
      <alignment wrapText="1"/>
    </xf>
    <xf numFmtId="43" fontId="3" fillId="0" borderId="7" xfId="0" applyNumberFormat="1" applyFont="1" applyFill="1" applyBorder="1" applyAlignment="1" applyProtection="1">
      <alignment horizontal="center" vertical="center"/>
    </xf>
    <xf numFmtId="43" fontId="4" fillId="0" borderId="7" xfId="1" applyFont="1" applyFill="1" applyBorder="1" applyAlignment="1" applyProtection="1">
      <alignment horizontal="right" vertical="center"/>
    </xf>
    <xf numFmtId="166" fontId="4" fillId="0" borderId="7" xfId="0" applyNumberFormat="1" applyFont="1" applyFill="1" applyBorder="1" applyAlignment="1" applyProtection="1">
      <alignment vertical="center" wrapText="1"/>
    </xf>
    <xf numFmtId="0" fontId="4" fillId="4" borderId="6" xfId="4" applyNumberFormat="1" applyFont="1" applyFill="1" applyBorder="1" applyAlignment="1" applyProtection="1">
      <alignment horizontal="center" vertical="center" wrapText="1"/>
    </xf>
    <xf numFmtId="0" fontId="4" fillId="4" borderId="7" xfId="3" applyFont="1" applyFill="1" applyBorder="1" applyAlignment="1" applyProtection="1">
      <alignment vertical="center" wrapText="1"/>
    </xf>
    <xf numFmtId="0" fontId="4" fillId="4" borderId="7" xfId="0" applyFont="1" applyFill="1" applyBorder="1" applyAlignment="1" applyProtection="1">
      <alignment vertical="center" wrapText="1"/>
    </xf>
    <xf numFmtId="0" fontId="4" fillId="4" borderId="7" xfId="0" applyFont="1" applyFill="1" applyBorder="1" applyAlignment="1" applyProtection="1">
      <alignment horizontal="left" vertical="center" wrapText="1"/>
    </xf>
    <xf numFmtId="164" fontId="4" fillId="4" borderId="7" xfId="0" applyNumberFormat="1" applyFont="1" applyFill="1" applyBorder="1" applyAlignment="1" applyProtection="1">
      <alignment horizontal="right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164" fontId="3" fillId="4" borderId="7" xfId="0" applyNumberFormat="1" applyFont="1" applyFill="1" applyBorder="1" applyAlignment="1" applyProtection="1">
      <alignment horizontal="center" vertical="center" wrapText="1"/>
    </xf>
    <xf numFmtId="43" fontId="3" fillId="4" borderId="7" xfId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3" fontId="3" fillId="4" borderId="7" xfId="1" applyFont="1" applyFill="1" applyBorder="1" applyAlignment="1" applyProtection="1">
      <alignment horizontal="center" vertical="center"/>
    </xf>
    <xf numFmtId="165" fontId="3" fillId="4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165" fontId="6" fillId="0" borderId="7" xfId="0" applyNumberFormat="1" applyFont="1" applyFill="1" applyBorder="1" applyAlignment="1" applyProtection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3" fontId="4" fillId="0" borderId="7" xfId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10" fillId="0" borderId="8" xfId="0" applyFont="1" applyFill="1" applyBorder="1" applyAlignment="1"/>
    <xf numFmtId="167" fontId="3" fillId="0" borderId="9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0" fontId="11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167" fontId="3" fillId="0" borderId="8" xfId="2" applyFont="1" applyFill="1" applyBorder="1" applyAlignment="1">
      <alignment vertical="center"/>
    </xf>
    <xf numFmtId="167" fontId="3" fillId="0" borderId="0" xfId="2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43" fontId="9" fillId="0" borderId="0" xfId="0" applyNumberFormat="1" applyFont="1" applyFill="1"/>
    <xf numFmtId="43" fontId="9" fillId="0" borderId="0" xfId="1" applyFont="1" applyFill="1"/>
    <xf numFmtId="165" fontId="9" fillId="0" borderId="0" xfId="0" applyNumberFormat="1" applyFont="1" applyFill="1"/>
    <xf numFmtId="0" fontId="0" fillId="0" borderId="0" xfId="0" applyFill="1"/>
    <xf numFmtId="0" fontId="12" fillId="0" borderId="0" xfId="3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/>
    </xf>
    <xf numFmtId="167" fontId="0" fillId="0" borderId="0" xfId="0" applyNumberFormat="1" applyFill="1"/>
    <xf numFmtId="165" fontId="0" fillId="0" borderId="0" xfId="0" applyNumberFormat="1" applyFill="1"/>
    <xf numFmtId="0" fontId="12" fillId="0" borderId="0" xfId="0" applyFont="1" applyFill="1" applyAlignment="1">
      <alignment horizont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</cellXfs>
  <cellStyles count="5">
    <cellStyle name="Énfasis1" xfId="4" builtinId="29"/>
    <cellStyle name="Millares" xfId="1" builtinId="3"/>
    <cellStyle name="Moneda" xfId="2" builtinId="4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48490</xdr:rowOff>
    </xdr:from>
    <xdr:to>
      <xdr:col>2</xdr:col>
      <xdr:colOff>647954</xdr:colOff>
      <xdr:row>1</xdr:row>
      <xdr:rowOff>229465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48490"/>
          <a:ext cx="6479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581"/>
  <sheetViews>
    <sheetView tabSelected="1" view="pageBreakPreview" zoomScale="73" zoomScaleNormal="100" zoomScaleSheetLayoutView="73" workbookViewId="0">
      <pane ySplit="1" topLeftCell="A2" activePane="bottomLeft" state="frozen"/>
      <selection pane="bottomLeft" activeCell="K573" sqref="K573"/>
    </sheetView>
  </sheetViews>
  <sheetFormatPr baseColWidth="10" defaultColWidth="0" defaultRowHeight="11.25" x14ac:dyDescent="0.25"/>
  <cols>
    <col min="1" max="1" width="15.42578125" style="54" bestFit="1" customWidth="1"/>
    <col min="2" max="2" width="37.5703125" style="78" bestFit="1" customWidth="1"/>
    <col min="3" max="3" width="45.7109375" style="78" bestFit="1" customWidth="1"/>
    <col min="4" max="4" width="43.7109375" style="54" bestFit="1" customWidth="1"/>
    <col min="5" max="5" width="18" style="79" bestFit="1" customWidth="1"/>
    <col min="6" max="6" width="24.42578125" style="54" bestFit="1" customWidth="1"/>
    <col min="7" max="7" width="7.85546875" style="54" bestFit="1" customWidth="1"/>
    <col min="8" max="8" width="24.42578125" style="54" bestFit="1" customWidth="1"/>
    <col min="9" max="10" width="20.7109375" style="54" bestFit="1" customWidth="1"/>
    <col min="11" max="13" width="23" style="54" bestFit="1" customWidth="1"/>
    <col min="14" max="14" width="24.42578125" style="54" bestFit="1" customWidth="1"/>
    <col min="15" max="15" width="10.5703125" style="54" customWidth="1"/>
    <col min="16" max="18" width="0" style="54" hidden="1" customWidth="1"/>
    <col min="19" max="16383" width="11.42578125" style="54" hidden="1"/>
    <col min="16384" max="16384" width="3.42578125" style="54" customWidth="1"/>
  </cols>
  <sheetData>
    <row r="1" spans="1:15" s="3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s="3" customFormat="1" ht="22.5" customHeight="1" thickBo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10" customFormat="1" ht="19.5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8" t="s">
        <v>16</v>
      </c>
    </row>
    <row r="4" spans="1:15" s="23" customFormat="1" ht="37.5" customHeight="1" x14ac:dyDescent="0.25">
      <c r="A4" s="11">
        <v>1</v>
      </c>
      <c r="B4" s="12" t="s">
        <v>17</v>
      </c>
      <c r="C4" s="13" t="s">
        <v>18</v>
      </c>
      <c r="D4" s="14" t="s">
        <v>19</v>
      </c>
      <c r="E4" s="15" t="s">
        <v>20</v>
      </c>
      <c r="F4" s="16">
        <v>10000</v>
      </c>
      <c r="G4" s="17" t="s">
        <v>21</v>
      </c>
      <c r="H4" s="18">
        <f>+F4</f>
        <v>10000</v>
      </c>
      <c r="I4" s="19">
        <f>H4*2.87/100</f>
        <v>287</v>
      </c>
      <c r="J4" s="20" t="s">
        <v>22</v>
      </c>
      <c r="K4" s="21">
        <f>+H98*3.04%</f>
        <v>304</v>
      </c>
      <c r="L4" s="20">
        <v>523.25</v>
      </c>
      <c r="M4" s="22">
        <f t="shared" ref="M4:M9" si="0">+I4+K4+L4</f>
        <v>1114.25</v>
      </c>
      <c r="N4" s="22">
        <f t="shared" ref="N4:N9" si="1">+H4-I4-K4-L4</f>
        <v>8885.75</v>
      </c>
      <c r="O4" s="20" t="s">
        <v>23</v>
      </c>
    </row>
    <row r="5" spans="1:15" s="23" customFormat="1" ht="37.5" customHeight="1" x14ac:dyDescent="0.25">
      <c r="A5" s="11">
        <v>2</v>
      </c>
      <c r="B5" s="24" t="s">
        <v>24</v>
      </c>
      <c r="C5" s="25" t="s">
        <v>25</v>
      </c>
      <c r="D5" s="25" t="s">
        <v>19</v>
      </c>
      <c r="E5" s="26" t="s">
        <v>20</v>
      </c>
      <c r="F5" s="27">
        <v>10000</v>
      </c>
      <c r="G5" s="17" t="s">
        <v>21</v>
      </c>
      <c r="H5" s="18">
        <f t="shared" ref="H5:H66" si="2">+F5</f>
        <v>10000</v>
      </c>
      <c r="I5" s="19">
        <f>H5*2.87/100</f>
        <v>287</v>
      </c>
      <c r="J5" s="20" t="s">
        <v>22</v>
      </c>
      <c r="K5" s="21">
        <f>+H99*3.04%</f>
        <v>304</v>
      </c>
      <c r="L5" s="20">
        <v>23.25</v>
      </c>
      <c r="M5" s="22">
        <f t="shared" si="0"/>
        <v>614.25</v>
      </c>
      <c r="N5" s="22">
        <f t="shared" si="1"/>
        <v>9385.75</v>
      </c>
      <c r="O5" s="20" t="s">
        <v>23</v>
      </c>
    </row>
    <row r="6" spans="1:15" s="23" customFormat="1" ht="37.5" customHeight="1" x14ac:dyDescent="0.25">
      <c r="A6" s="11">
        <v>3</v>
      </c>
      <c r="B6" s="24" t="s">
        <v>26</v>
      </c>
      <c r="C6" s="25" t="s">
        <v>27</v>
      </c>
      <c r="D6" s="28" t="s">
        <v>28</v>
      </c>
      <c r="E6" s="26" t="s">
        <v>20</v>
      </c>
      <c r="F6" s="27">
        <v>13725.06</v>
      </c>
      <c r="G6" s="17" t="s">
        <v>21</v>
      </c>
      <c r="H6" s="18">
        <f t="shared" si="2"/>
        <v>13725.06</v>
      </c>
      <c r="I6" s="19">
        <f>+H6*2.87%</f>
        <v>393.909222</v>
      </c>
      <c r="J6" s="20" t="s">
        <v>22</v>
      </c>
      <c r="K6" s="21">
        <f>+H6*3.04%</f>
        <v>417.24182400000001</v>
      </c>
      <c r="L6" s="20">
        <v>23.25</v>
      </c>
      <c r="M6" s="22">
        <f t="shared" si="0"/>
        <v>834.40104599999995</v>
      </c>
      <c r="N6" s="22">
        <f t="shared" si="1"/>
        <v>12890.658953999999</v>
      </c>
      <c r="O6" s="20" t="s">
        <v>23</v>
      </c>
    </row>
    <row r="7" spans="1:15" s="23" customFormat="1" ht="37.5" customHeight="1" x14ac:dyDescent="0.25">
      <c r="A7" s="11">
        <v>4</v>
      </c>
      <c r="B7" s="24" t="s">
        <v>29</v>
      </c>
      <c r="C7" s="25" t="s">
        <v>30</v>
      </c>
      <c r="D7" s="25" t="s">
        <v>31</v>
      </c>
      <c r="E7" s="26" t="s">
        <v>20</v>
      </c>
      <c r="F7" s="27">
        <v>10000</v>
      </c>
      <c r="G7" s="17" t="s">
        <v>21</v>
      </c>
      <c r="H7" s="18">
        <f t="shared" si="2"/>
        <v>10000</v>
      </c>
      <c r="I7" s="19">
        <f>+H7*2.87%</f>
        <v>287</v>
      </c>
      <c r="J7" s="20" t="s">
        <v>22</v>
      </c>
      <c r="K7" s="21">
        <f>+H7*3.04%</f>
        <v>304</v>
      </c>
      <c r="L7" s="20">
        <v>2901.57</v>
      </c>
      <c r="M7" s="22">
        <f t="shared" si="0"/>
        <v>3492.57</v>
      </c>
      <c r="N7" s="22">
        <f t="shared" si="1"/>
        <v>6507.43</v>
      </c>
      <c r="O7" s="20" t="s">
        <v>32</v>
      </c>
    </row>
    <row r="8" spans="1:15" s="23" customFormat="1" ht="37.5" customHeight="1" x14ac:dyDescent="0.25">
      <c r="A8" s="11">
        <v>5</v>
      </c>
      <c r="B8" s="24" t="s">
        <v>33</v>
      </c>
      <c r="C8" s="25" t="s">
        <v>34</v>
      </c>
      <c r="D8" s="25" t="s">
        <v>35</v>
      </c>
      <c r="E8" s="26" t="s">
        <v>36</v>
      </c>
      <c r="F8" s="27">
        <v>25200</v>
      </c>
      <c r="G8" s="17" t="s">
        <v>21</v>
      </c>
      <c r="H8" s="18">
        <f t="shared" si="2"/>
        <v>25200</v>
      </c>
      <c r="I8" s="19">
        <f>+H8*2.87%</f>
        <v>723.24</v>
      </c>
      <c r="J8" s="20" t="s">
        <v>22</v>
      </c>
      <c r="K8" s="21">
        <f>+H8*3.04%</f>
        <v>766.08</v>
      </c>
      <c r="L8" s="20">
        <v>5984.76</v>
      </c>
      <c r="M8" s="22">
        <f t="shared" si="0"/>
        <v>7474.08</v>
      </c>
      <c r="N8" s="22">
        <f t="shared" si="1"/>
        <v>17725.919999999998</v>
      </c>
      <c r="O8" s="20" t="s">
        <v>32</v>
      </c>
    </row>
    <row r="9" spans="1:15" s="23" customFormat="1" ht="37.5" customHeight="1" x14ac:dyDescent="0.25">
      <c r="A9" s="11">
        <v>6</v>
      </c>
      <c r="B9" s="24" t="s">
        <v>37</v>
      </c>
      <c r="C9" s="25" t="s">
        <v>38</v>
      </c>
      <c r="D9" s="25" t="s">
        <v>39</v>
      </c>
      <c r="E9" s="26" t="s">
        <v>20</v>
      </c>
      <c r="F9" s="27">
        <v>10000</v>
      </c>
      <c r="G9" s="17" t="s">
        <v>21</v>
      </c>
      <c r="H9" s="18">
        <f t="shared" si="2"/>
        <v>10000</v>
      </c>
      <c r="I9" s="19">
        <f t="shared" ref="I9:I54" si="3">H9*2.87/100</f>
        <v>287</v>
      </c>
      <c r="J9" s="20" t="s">
        <v>22</v>
      </c>
      <c r="K9" s="21">
        <f>+H103*3.04%</f>
        <v>304</v>
      </c>
      <c r="L9" s="20">
        <v>1213.3699999999999</v>
      </c>
      <c r="M9" s="22">
        <f t="shared" si="0"/>
        <v>1804.37</v>
      </c>
      <c r="N9" s="22">
        <f t="shared" si="1"/>
        <v>8195.630000000001</v>
      </c>
      <c r="O9" s="20" t="s">
        <v>23</v>
      </c>
    </row>
    <row r="10" spans="1:15" s="23" customFormat="1" ht="37.5" customHeight="1" x14ac:dyDescent="0.25">
      <c r="A10" s="11">
        <v>7</v>
      </c>
      <c r="B10" s="24" t="s">
        <v>40</v>
      </c>
      <c r="C10" s="25" t="s">
        <v>34</v>
      </c>
      <c r="D10" s="25" t="s">
        <v>41</v>
      </c>
      <c r="E10" s="26" t="s">
        <v>36</v>
      </c>
      <c r="F10" s="27">
        <v>55000</v>
      </c>
      <c r="G10" s="17" t="s">
        <v>21</v>
      </c>
      <c r="H10" s="18">
        <f t="shared" si="2"/>
        <v>55000</v>
      </c>
      <c r="I10" s="19">
        <f t="shared" si="3"/>
        <v>1578.5</v>
      </c>
      <c r="J10" s="20">
        <v>2559.6799999999998</v>
      </c>
      <c r="K10" s="21">
        <f>+H104*3.04%</f>
        <v>1672</v>
      </c>
      <c r="L10" s="20">
        <v>24914.91</v>
      </c>
      <c r="M10" s="22">
        <f>+I10+J10+K10+L10</f>
        <v>30725.09</v>
      </c>
      <c r="N10" s="22">
        <f>+H10-I10-J10-K10-L10</f>
        <v>24274.91</v>
      </c>
      <c r="O10" s="20" t="s">
        <v>23</v>
      </c>
    </row>
    <row r="11" spans="1:15" s="23" customFormat="1" ht="37.5" customHeight="1" x14ac:dyDescent="0.25">
      <c r="A11" s="11">
        <v>8</v>
      </c>
      <c r="B11" s="24" t="s">
        <v>42</v>
      </c>
      <c r="C11" s="25" t="s">
        <v>27</v>
      </c>
      <c r="D11" s="25" t="s">
        <v>43</v>
      </c>
      <c r="E11" s="26" t="s">
        <v>44</v>
      </c>
      <c r="F11" s="27">
        <v>40000</v>
      </c>
      <c r="G11" s="17" t="s">
        <v>21</v>
      </c>
      <c r="H11" s="18">
        <f t="shared" si="2"/>
        <v>40000</v>
      </c>
      <c r="I11" s="19">
        <f t="shared" si="3"/>
        <v>1148</v>
      </c>
      <c r="J11" s="20">
        <v>442.65</v>
      </c>
      <c r="K11" s="21">
        <f>+H11*3.04%</f>
        <v>1216</v>
      </c>
      <c r="L11" s="20">
        <v>4681.6099999999997</v>
      </c>
      <c r="M11" s="22">
        <f>+I11+J11+K11+L11</f>
        <v>7488.26</v>
      </c>
      <c r="N11" s="22">
        <f>+H11-I11-J11-K11-L11</f>
        <v>32511.739999999998</v>
      </c>
      <c r="O11" s="20" t="s">
        <v>23</v>
      </c>
    </row>
    <row r="12" spans="1:15" s="23" customFormat="1" ht="37.5" customHeight="1" x14ac:dyDescent="0.25">
      <c r="A12" s="11">
        <v>9</v>
      </c>
      <c r="B12" s="24" t="s">
        <v>45</v>
      </c>
      <c r="C12" s="25" t="s">
        <v>18</v>
      </c>
      <c r="D12" s="25" t="s">
        <v>19</v>
      </c>
      <c r="E12" s="26" t="s">
        <v>20</v>
      </c>
      <c r="F12" s="27">
        <v>10000</v>
      </c>
      <c r="G12" s="17" t="s">
        <v>21</v>
      </c>
      <c r="H12" s="18">
        <f t="shared" si="2"/>
        <v>10000</v>
      </c>
      <c r="I12" s="19">
        <f t="shared" si="3"/>
        <v>287</v>
      </c>
      <c r="J12" s="20" t="s">
        <v>22</v>
      </c>
      <c r="K12" s="21">
        <f>+H106*3.04%</f>
        <v>304</v>
      </c>
      <c r="L12" s="20">
        <v>2481.77</v>
      </c>
      <c r="M12" s="22">
        <f>+I12+K12+L12</f>
        <v>3072.77</v>
      </c>
      <c r="N12" s="22">
        <f>+H12-I12-K12-L12</f>
        <v>6927.23</v>
      </c>
      <c r="O12" s="20" t="s">
        <v>23</v>
      </c>
    </row>
    <row r="13" spans="1:15" s="23" customFormat="1" ht="37.5" customHeight="1" x14ac:dyDescent="0.25">
      <c r="A13" s="11">
        <v>10</v>
      </c>
      <c r="B13" s="24" t="s">
        <v>46</v>
      </c>
      <c r="C13" s="29" t="s">
        <v>47</v>
      </c>
      <c r="D13" s="25" t="s">
        <v>48</v>
      </c>
      <c r="E13" s="26" t="s">
        <v>20</v>
      </c>
      <c r="F13" s="27">
        <v>10000</v>
      </c>
      <c r="G13" s="17" t="s">
        <v>21</v>
      </c>
      <c r="H13" s="18">
        <f t="shared" si="2"/>
        <v>10000</v>
      </c>
      <c r="I13" s="19">
        <f t="shared" si="3"/>
        <v>287</v>
      </c>
      <c r="J13" s="20" t="s">
        <v>22</v>
      </c>
      <c r="K13" s="21">
        <f>+H13*3.04%</f>
        <v>304</v>
      </c>
      <c r="L13" s="20">
        <v>4735.95</v>
      </c>
      <c r="M13" s="22">
        <f>+I13+K13+L13</f>
        <v>5326.95</v>
      </c>
      <c r="N13" s="22">
        <f>+H13-I13-K13-L13</f>
        <v>4673.05</v>
      </c>
      <c r="O13" s="20" t="s">
        <v>23</v>
      </c>
    </row>
    <row r="14" spans="1:15" s="23" customFormat="1" ht="37.5" customHeight="1" x14ac:dyDescent="0.25">
      <c r="A14" s="11">
        <v>11</v>
      </c>
      <c r="B14" s="24" t="s">
        <v>49</v>
      </c>
      <c r="C14" s="25" t="s">
        <v>50</v>
      </c>
      <c r="D14" s="25" t="s">
        <v>51</v>
      </c>
      <c r="E14" s="26" t="s">
        <v>36</v>
      </c>
      <c r="F14" s="27">
        <v>85000</v>
      </c>
      <c r="G14" s="17" t="s">
        <v>21</v>
      </c>
      <c r="H14" s="18">
        <f t="shared" si="2"/>
        <v>85000</v>
      </c>
      <c r="I14" s="19">
        <f>+H14*2.87%</f>
        <v>2439.5</v>
      </c>
      <c r="J14" s="20">
        <v>7981.93</v>
      </c>
      <c r="K14" s="21">
        <f>+H14*3.04%</f>
        <v>2584</v>
      </c>
      <c r="L14" s="20">
        <v>2503.4899999999998</v>
      </c>
      <c r="M14" s="22">
        <f>+I14+J14+K14+L14</f>
        <v>15508.92</v>
      </c>
      <c r="N14" s="22">
        <f>+H14-I14-J14-K14-L14</f>
        <v>69491.08</v>
      </c>
      <c r="O14" s="20" t="s">
        <v>23</v>
      </c>
    </row>
    <row r="15" spans="1:15" s="23" customFormat="1" ht="37.5" customHeight="1" x14ac:dyDescent="0.25">
      <c r="A15" s="11">
        <v>12</v>
      </c>
      <c r="B15" s="24" t="s">
        <v>52</v>
      </c>
      <c r="C15" s="29" t="s">
        <v>53</v>
      </c>
      <c r="D15" s="25" t="s">
        <v>19</v>
      </c>
      <c r="E15" s="26" t="s">
        <v>20</v>
      </c>
      <c r="F15" s="27">
        <v>10000</v>
      </c>
      <c r="G15" s="17" t="s">
        <v>21</v>
      </c>
      <c r="H15" s="18">
        <f t="shared" si="2"/>
        <v>10000</v>
      </c>
      <c r="I15" s="19">
        <f t="shared" si="3"/>
        <v>287</v>
      </c>
      <c r="J15" s="20" t="s">
        <v>22</v>
      </c>
      <c r="K15" s="21">
        <f>+H15*3.04%</f>
        <v>304</v>
      </c>
      <c r="L15" s="20">
        <v>23.25</v>
      </c>
      <c r="M15" s="22">
        <f>+I15+K15+L15</f>
        <v>614.25</v>
      </c>
      <c r="N15" s="22">
        <f>+H15-I15-K15-L15</f>
        <v>9385.75</v>
      </c>
      <c r="O15" s="20" t="s">
        <v>23</v>
      </c>
    </row>
    <row r="16" spans="1:15" s="23" customFormat="1" ht="37.5" customHeight="1" x14ac:dyDescent="0.25">
      <c r="A16" s="11">
        <v>13</v>
      </c>
      <c r="B16" s="24" t="s">
        <v>54</v>
      </c>
      <c r="C16" s="29" t="s">
        <v>55</v>
      </c>
      <c r="D16" s="25" t="s">
        <v>56</v>
      </c>
      <c r="E16" s="26" t="s">
        <v>36</v>
      </c>
      <c r="F16" s="27">
        <v>75000</v>
      </c>
      <c r="G16" s="17" t="s">
        <v>21</v>
      </c>
      <c r="H16" s="18">
        <f t="shared" si="2"/>
        <v>75000</v>
      </c>
      <c r="I16" s="19">
        <f t="shared" si="3"/>
        <v>2152.5</v>
      </c>
      <c r="J16" s="20">
        <v>6309.38</v>
      </c>
      <c r="K16" s="21">
        <f>+H110*3.04%</f>
        <v>2280</v>
      </c>
      <c r="L16" s="20">
        <v>9686.91</v>
      </c>
      <c r="M16" s="22">
        <f>+I16+J16+K16+L16</f>
        <v>20428.79</v>
      </c>
      <c r="N16" s="22">
        <f>+H16-I16-J16-K16-L16</f>
        <v>54571.209999999992</v>
      </c>
      <c r="O16" s="20" t="s">
        <v>23</v>
      </c>
    </row>
    <row r="17" spans="1:15" s="23" customFormat="1" ht="37.5" customHeight="1" x14ac:dyDescent="0.25">
      <c r="A17" s="11">
        <v>14</v>
      </c>
      <c r="B17" s="24" t="s">
        <v>57</v>
      </c>
      <c r="C17" s="29" t="s">
        <v>58</v>
      </c>
      <c r="D17" s="25" t="s">
        <v>59</v>
      </c>
      <c r="E17" s="26" t="s">
        <v>44</v>
      </c>
      <c r="F17" s="27">
        <v>60000</v>
      </c>
      <c r="G17" s="17" t="s">
        <v>21</v>
      </c>
      <c r="H17" s="18">
        <f t="shared" si="2"/>
        <v>60000</v>
      </c>
      <c r="I17" s="19">
        <f t="shared" si="3"/>
        <v>1722</v>
      </c>
      <c r="J17" s="20">
        <v>3486.68</v>
      </c>
      <c r="K17" s="21">
        <f>+H17*3.04%</f>
        <v>1824</v>
      </c>
      <c r="L17" s="20">
        <v>7919.56</v>
      </c>
      <c r="M17" s="22">
        <f>+I17+J17+K17+L17</f>
        <v>14952.240000000002</v>
      </c>
      <c r="N17" s="22">
        <f>+H17-I17-J17-K17-L17</f>
        <v>45047.76</v>
      </c>
      <c r="O17" s="20" t="s">
        <v>23</v>
      </c>
    </row>
    <row r="18" spans="1:15" s="23" customFormat="1" ht="37.5" customHeight="1" x14ac:dyDescent="0.25">
      <c r="A18" s="11">
        <v>15</v>
      </c>
      <c r="B18" s="24" t="s">
        <v>60</v>
      </c>
      <c r="C18" s="29" t="s">
        <v>53</v>
      </c>
      <c r="D18" s="25" t="s">
        <v>61</v>
      </c>
      <c r="E18" s="26" t="s">
        <v>20</v>
      </c>
      <c r="F18" s="27">
        <v>13200</v>
      </c>
      <c r="G18" s="17" t="s">
        <v>21</v>
      </c>
      <c r="H18" s="18">
        <f t="shared" si="2"/>
        <v>13200</v>
      </c>
      <c r="I18" s="19">
        <f>+H18*2.87%</f>
        <v>378.84</v>
      </c>
      <c r="J18" s="20" t="s">
        <v>22</v>
      </c>
      <c r="K18" s="21">
        <f>+H18*3.04%</f>
        <v>401.28</v>
      </c>
      <c r="L18" s="20">
        <v>23.25</v>
      </c>
      <c r="M18" s="22">
        <f>+I18+K18+L18</f>
        <v>803.36999999999989</v>
      </c>
      <c r="N18" s="22">
        <f>+H18-I18-K18-L18</f>
        <v>12396.63</v>
      </c>
      <c r="O18" s="20" t="s">
        <v>23</v>
      </c>
    </row>
    <row r="19" spans="1:15" s="23" customFormat="1" ht="37.5" customHeight="1" x14ac:dyDescent="0.25">
      <c r="A19" s="11">
        <v>16</v>
      </c>
      <c r="B19" s="24" t="s">
        <v>62</v>
      </c>
      <c r="C19" s="25" t="s">
        <v>63</v>
      </c>
      <c r="D19" s="25" t="s">
        <v>48</v>
      </c>
      <c r="E19" s="26" t="s">
        <v>20</v>
      </c>
      <c r="F19" s="27">
        <v>10000</v>
      </c>
      <c r="G19" s="17" t="s">
        <v>21</v>
      </c>
      <c r="H19" s="18">
        <f t="shared" si="2"/>
        <v>10000</v>
      </c>
      <c r="I19" s="19">
        <f t="shared" si="3"/>
        <v>287</v>
      </c>
      <c r="J19" s="20" t="s">
        <v>22</v>
      </c>
      <c r="K19" s="21">
        <f>+H113*3.04%</f>
        <v>304</v>
      </c>
      <c r="L19" s="20">
        <v>1023.25</v>
      </c>
      <c r="M19" s="22">
        <f>+I19+K19+L19</f>
        <v>1614.25</v>
      </c>
      <c r="N19" s="22">
        <f>+H19-I19-K19-L19</f>
        <v>8385.75</v>
      </c>
      <c r="O19" s="20" t="s">
        <v>23</v>
      </c>
    </row>
    <row r="20" spans="1:15" s="23" customFormat="1" ht="37.5" customHeight="1" x14ac:dyDescent="0.25">
      <c r="A20" s="11">
        <v>17</v>
      </c>
      <c r="B20" s="24" t="s">
        <v>64</v>
      </c>
      <c r="C20" s="25" t="s">
        <v>65</v>
      </c>
      <c r="D20" s="25" t="s">
        <v>66</v>
      </c>
      <c r="E20" s="26" t="s">
        <v>36</v>
      </c>
      <c r="F20" s="27">
        <v>56154.5</v>
      </c>
      <c r="G20" s="17" t="s">
        <v>21</v>
      </c>
      <c r="H20" s="18">
        <f t="shared" si="2"/>
        <v>56154.5</v>
      </c>
      <c r="I20" s="19">
        <f t="shared" si="3"/>
        <v>1611.6341500000001</v>
      </c>
      <c r="J20" s="20">
        <v>2763.03</v>
      </c>
      <c r="K20" s="21">
        <f>+H20*3.04%</f>
        <v>1707.0968</v>
      </c>
      <c r="L20" s="20">
        <v>15795.36</v>
      </c>
      <c r="M20" s="22">
        <f>+I20+J20+K20+L20</f>
        <v>21877.12095</v>
      </c>
      <c r="N20" s="22">
        <f>+H20-I20-J20-K20-L20</f>
        <v>34277.379050000003</v>
      </c>
      <c r="O20" s="20" t="s">
        <v>23</v>
      </c>
    </row>
    <row r="21" spans="1:15" s="23" customFormat="1" ht="37.5" customHeight="1" x14ac:dyDescent="0.25">
      <c r="A21" s="11">
        <v>18</v>
      </c>
      <c r="B21" s="24" t="s">
        <v>67</v>
      </c>
      <c r="C21" s="25" t="s">
        <v>18</v>
      </c>
      <c r="D21" s="25" t="s">
        <v>31</v>
      </c>
      <c r="E21" s="26" t="s">
        <v>20</v>
      </c>
      <c r="F21" s="27">
        <v>10000</v>
      </c>
      <c r="G21" s="17" t="s">
        <v>21</v>
      </c>
      <c r="H21" s="18">
        <f t="shared" si="2"/>
        <v>10000</v>
      </c>
      <c r="I21" s="19">
        <f>+H21*2.87%</f>
        <v>287</v>
      </c>
      <c r="J21" s="20" t="s">
        <v>22</v>
      </c>
      <c r="K21" s="21">
        <f>+H21*3.04%</f>
        <v>304</v>
      </c>
      <c r="L21" s="20">
        <v>4269.57</v>
      </c>
      <c r="M21" s="22">
        <f t="shared" ref="M21:M26" si="4">+I21+K21+L21</f>
        <v>4860.57</v>
      </c>
      <c r="N21" s="22">
        <f t="shared" ref="N21:N26" si="5">+H21-I21-K21-L21</f>
        <v>5139.43</v>
      </c>
      <c r="O21" s="20" t="s">
        <v>32</v>
      </c>
    </row>
    <row r="22" spans="1:15" s="23" customFormat="1" ht="37.5" customHeight="1" x14ac:dyDescent="0.25">
      <c r="A22" s="11">
        <v>19</v>
      </c>
      <c r="B22" s="24" t="s">
        <v>68</v>
      </c>
      <c r="C22" s="25" t="s">
        <v>69</v>
      </c>
      <c r="D22" s="25" t="s">
        <v>70</v>
      </c>
      <c r="E22" s="26" t="s">
        <v>71</v>
      </c>
      <c r="F22" s="27">
        <v>10000</v>
      </c>
      <c r="G22" s="17" t="s">
        <v>21</v>
      </c>
      <c r="H22" s="18">
        <f t="shared" si="2"/>
        <v>10000</v>
      </c>
      <c r="I22" s="19">
        <f t="shared" si="3"/>
        <v>287</v>
      </c>
      <c r="J22" s="20" t="s">
        <v>22</v>
      </c>
      <c r="K22" s="21">
        <f>+H116*3.04%</f>
        <v>304</v>
      </c>
      <c r="L22" s="20">
        <v>523.25</v>
      </c>
      <c r="M22" s="22">
        <f t="shared" si="4"/>
        <v>1114.25</v>
      </c>
      <c r="N22" s="22">
        <f t="shared" si="5"/>
        <v>8885.75</v>
      </c>
      <c r="O22" s="20" t="s">
        <v>32</v>
      </c>
    </row>
    <row r="23" spans="1:15" s="23" customFormat="1" ht="37.5" customHeight="1" x14ac:dyDescent="0.25">
      <c r="A23" s="11">
        <v>20</v>
      </c>
      <c r="B23" s="24" t="s">
        <v>72</v>
      </c>
      <c r="C23" s="25" t="s">
        <v>34</v>
      </c>
      <c r="D23" s="25" t="s">
        <v>48</v>
      </c>
      <c r="E23" s="26" t="s">
        <v>20</v>
      </c>
      <c r="F23" s="27">
        <v>10000</v>
      </c>
      <c r="G23" s="17" t="s">
        <v>21</v>
      </c>
      <c r="H23" s="18">
        <f t="shared" si="2"/>
        <v>10000</v>
      </c>
      <c r="I23" s="19">
        <f t="shared" si="3"/>
        <v>287</v>
      </c>
      <c r="J23" s="20" t="s">
        <v>22</v>
      </c>
      <c r="K23" s="21">
        <f>+H23*3.04%</f>
        <v>304</v>
      </c>
      <c r="L23" s="20">
        <v>3261.04</v>
      </c>
      <c r="M23" s="22">
        <f t="shared" si="4"/>
        <v>3852.04</v>
      </c>
      <c r="N23" s="22">
        <f t="shared" si="5"/>
        <v>6147.96</v>
      </c>
      <c r="O23" s="20" t="s">
        <v>23</v>
      </c>
    </row>
    <row r="24" spans="1:15" s="23" customFormat="1" ht="37.5" customHeight="1" x14ac:dyDescent="0.25">
      <c r="A24" s="11">
        <v>21</v>
      </c>
      <c r="B24" s="24" t="s">
        <v>73</v>
      </c>
      <c r="C24" s="29" t="s">
        <v>55</v>
      </c>
      <c r="D24" s="25" t="s">
        <v>48</v>
      </c>
      <c r="E24" s="26" t="s">
        <v>20</v>
      </c>
      <c r="F24" s="27">
        <v>10000</v>
      </c>
      <c r="G24" s="17" t="s">
        <v>21</v>
      </c>
      <c r="H24" s="18">
        <f t="shared" si="2"/>
        <v>10000</v>
      </c>
      <c r="I24" s="19">
        <f t="shared" si="3"/>
        <v>287</v>
      </c>
      <c r="J24" s="20" t="s">
        <v>22</v>
      </c>
      <c r="K24" s="21">
        <f>+H118*3.04%</f>
        <v>304</v>
      </c>
      <c r="L24" s="20">
        <v>23.25</v>
      </c>
      <c r="M24" s="22">
        <f t="shared" si="4"/>
        <v>614.25</v>
      </c>
      <c r="N24" s="22">
        <f t="shared" si="5"/>
        <v>9385.75</v>
      </c>
      <c r="O24" s="20" t="s">
        <v>23</v>
      </c>
    </row>
    <row r="25" spans="1:15" s="23" customFormat="1" ht="37.5" customHeight="1" x14ac:dyDescent="0.25">
      <c r="A25" s="11">
        <v>22</v>
      </c>
      <c r="B25" s="24" t="s">
        <v>74</v>
      </c>
      <c r="C25" s="25" t="s">
        <v>30</v>
      </c>
      <c r="D25" s="25" t="s">
        <v>48</v>
      </c>
      <c r="E25" s="26" t="s">
        <v>20</v>
      </c>
      <c r="F25" s="27">
        <v>10000</v>
      </c>
      <c r="G25" s="17" t="s">
        <v>21</v>
      </c>
      <c r="H25" s="18">
        <f t="shared" si="2"/>
        <v>10000</v>
      </c>
      <c r="I25" s="19">
        <f t="shared" si="3"/>
        <v>287</v>
      </c>
      <c r="J25" s="20" t="s">
        <v>22</v>
      </c>
      <c r="K25" s="21">
        <f>+H119*3.04%</f>
        <v>304</v>
      </c>
      <c r="L25" s="20">
        <v>5917.27</v>
      </c>
      <c r="M25" s="22">
        <f t="shared" si="4"/>
        <v>6508.27</v>
      </c>
      <c r="N25" s="22">
        <f t="shared" si="5"/>
        <v>3491.7299999999996</v>
      </c>
      <c r="O25" s="20" t="s">
        <v>23</v>
      </c>
    </row>
    <row r="26" spans="1:15" s="23" customFormat="1" ht="37.5" customHeight="1" x14ac:dyDescent="0.25">
      <c r="A26" s="11">
        <v>23</v>
      </c>
      <c r="B26" s="24" t="s">
        <v>75</v>
      </c>
      <c r="C26" s="25" t="s">
        <v>76</v>
      </c>
      <c r="D26" s="25" t="s">
        <v>77</v>
      </c>
      <c r="E26" s="26" t="s">
        <v>36</v>
      </c>
      <c r="F26" s="27">
        <v>19717.5</v>
      </c>
      <c r="G26" s="17" t="s">
        <v>21</v>
      </c>
      <c r="H26" s="18">
        <f t="shared" si="2"/>
        <v>19717.5</v>
      </c>
      <c r="I26" s="19">
        <f>+H26*2.87%</f>
        <v>565.89224999999999</v>
      </c>
      <c r="J26" s="20" t="s">
        <v>22</v>
      </c>
      <c r="K26" s="21">
        <f>+H26*3.04%</f>
        <v>599.41200000000003</v>
      </c>
      <c r="L26" s="20">
        <v>5397.76</v>
      </c>
      <c r="M26" s="22">
        <f t="shared" si="4"/>
        <v>6563.0642500000004</v>
      </c>
      <c r="N26" s="22">
        <f t="shared" si="5"/>
        <v>13154.435749999999</v>
      </c>
      <c r="O26" s="20" t="s">
        <v>32</v>
      </c>
    </row>
    <row r="27" spans="1:15" s="23" customFormat="1" ht="37.5" customHeight="1" x14ac:dyDescent="0.25">
      <c r="A27" s="11">
        <v>24</v>
      </c>
      <c r="B27" s="24" t="s">
        <v>78</v>
      </c>
      <c r="C27" s="25" t="s">
        <v>27</v>
      </c>
      <c r="D27" s="25" t="s">
        <v>56</v>
      </c>
      <c r="E27" s="26" t="s">
        <v>44</v>
      </c>
      <c r="F27" s="27">
        <v>75000</v>
      </c>
      <c r="G27" s="17" t="s">
        <v>21</v>
      </c>
      <c r="H27" s="18">
        <f t="shared" si="2"/>
        <v>75000</v>
      </c>
      <c r="I27" s="19">
        <f t="shared" si="3"/>
        <v>2152.5</v>
      </c>
      <c r="J27" s="20">
        <v>6309.38</v>
      </c>
      <c r="K27" s="21">
        <f>+H27*3.04%</f>
        <v>2280</v>
      </c>
      <c r="L27" s="20">
        <v>815.11</v>
      </c>
      <c r="M27" s="22">
        <f>+I27+J27+K27+L27</f>
        <v>11556.990000000002</v>
      </c>
      <c r="N27" s="22">
        <f>+H27-I27-J27-K27-L27</f>
        <v>63443.009999999995</v>
      </c>
      <c r="O27" s="20" t="s">
        <v>32</v>
      </c>
    </row>
    <row r="28" spans="1:15" s="23" customFormat="1" ht="37.5" customHeight="1" x14ac:dyDescent="0.3">
      <c r="A28" s="11">
        <v>25</v>
      </c>
      <c r="B28" s="24" t="s">
        <v>79</v>
      </c>
      <c r="C28" s="25" t="s">
        <v>80</v>
      </c>
      <c r="D28" s="30" t="s">
        <v>81</v>
      </c>
      <c r="E28" s="30" t="s">
        <v>71</v>
      </c>
      <c r="F28" s="31">
        <v>15400</v>
      </c>
      <c r="G28" s="17" t="s">
        <v>21</v>
      </c>
      <c r="H28" s="18">
        <f t="shared" si="2"/>
        <v>15400</v>
      </c>
      <c r="I28" s="19">
        <f>+H28*2.87%</f>
        <v>441.98</v>
      </c>
      <c r="J28" s="20" t="s">
        <v>22</v>
      </c>
      <c r="K28" s="21">
        <f>+H28*3.04%</f>
        <v>468.16</v>
      </c>
      <c r="L28" s="20">
        <v>1023.25</v>
      </c>
      <c r="M28" s="22">
        <f>+I28+K28+L28</f>
        <v>1933.39</v>
      </c>
      <c r="N28" s="22">
        <f>+H28-I28-K28-L28</f>
        <v>13466.61</v>
      </c>
      <c r="O28" s="20" t="s">
        <v>32</v>
      </c>
    </row>
    <row r="29" spans="1:15" s="23" customFormat="1" ht="37.5" customHeight="1" x14ac:dyDescent="0.25">
      <c r="A29" s="11">
        <v>26</v>
      </c>
      <c r="B29" s="24" t="s">
        <v>82</v>
      </c>
      <c r="C29" s="25" t="s">
        <v>83</v>
      </c>
      <c r="D29" s="25" t="s">
        <v>70</v>
      </c>
      <c r="E29" s="26" t="s">
        <v>44</v>
      </c>
      <c r="F29" s="27">
        <v>28231.96</v>
      </c>
      <c r="G29" s="17" t="s">
        <v>21</v>
      </c>
      <c r="H29" s="18">
        <f t="shared" si="2"/>
        <v>28231.96</v>
      </c>
      <c r="I29" s="19">
        <f>+H29*2.87%</f>
        <v>810.25725199999999</v>
      </c>
      <c r="J29" s="20" t="s">
        <v>22</v>
      </c>
      <c r="K29" s="21">
        <f>+H29*3.04%</f>
        <v>858.25158399999998</v>
      </c>
      <c r="L29" s="20">
        <v>1328.13</v>
      </c>
      <c r="M29" s="22">
        <f>+I29+K29+L29</f>
        <v>2996.6388360000001</v>
      </c>
      <c r="N29" s="22">
        <f>+H29-I29-K29-L29</f>
        <v>25235.321163999997</v>
      </c>
      <c r="O29" s="20" t="s">
        <v>32</v>
      </c>
    </row>
    <row r="30" spans="1:15" s="23" customFormat="1" ht="37.5" customHeight="1" x14ac:dyDescent="0.25">
      <c r="A30" s="11">
        <v>27</v>
      </c>
      <c r="B30" s="24" t="s">
        <v>84</v>
      </c>
      <c r="C30" s="25" t="s">
        <v>85</v>
      </c>
      <c r="D30" s="25" t="s">
        <v>56</v>
      </c>
      <c r="E30" s="26" t="s">
        <v>36</v>
      </c>
      <c r="F30" s="27">
        <v>75000</v>
      </c>
      <c r="G30" s="17" t="s">
        <v>21</v>
      </c>
      <c r="H30" s="18">
        <f t="shared" si="2"/>
        <v>75000</v>
      </c>
      <c r="I30" s="19">
        <f>H30*2.87/100</f>
        <v>2152.5</v>
      </c>
      <c r="J30" s="20">
        <v>6309.38</v>
      </c>
      <c r="K30" s="21">
        <f>+H30*3.04%</f>
        <v>2280</v>
      </c>
      <c r="L30" s="20">
        <v>15450.57</v>
      </c>
      <c r="M30" s="22">
        <f>+I30+J30+K30+L30</f>
        <v>26192.45</v>
      </c>
      <c r="N30" s="22">
        <f>+H30-I30-J30-K30-L30</f>
        <v>48807.549999999996</v>
      </c>
      <c r="O30" s="20" t="s">
        <v>32</v>
      </c>
    </row>
    <row r="31" spans="1:15" s="23" customFormat="1" ht="37.5" customHeight="1" x14ac:dyDescent="0.25">
      <c r="A31" s="11">
        <v>28</v>
      </c>
      <c r="B31" s="24" t="s">
        <v>86</v>
      </c>
      <c r="C31" s="25" t="s">
        <v>27</v>
      </c>
      <c r="D31" s="25" t="s">
        <v>77</v>
      </c>
      <c r="E31" s="26" t="s">
        <v>36</v>
      </c>
      <c r="F31" s="27">
        <v>30000</v>
      </c>
      <c r="G31" s="17" t="s">
        <v>21</v>
      </c>
      <c r="H31" s="18">
        <f t="shared" si="2"/>
        <v>30000</v>
      </c>
      <c r="I31" s="19">
        <f>+H31*2.87%</f>
        <v>861</v>
      </c>
      <c r="J31" s="20" t="s">
        <v>22</v>
      </c>
      <c r="K31" s="21">
        <f t="shared" ref="K31:K36" si="6">+H31*3.04%</f>
        <v>912</v>
      </c>
      <c r="L31" s="20">
        <v>23.25</v>
      </c>
      <c r="M31" s="22">
        <f t="shared" ref="M31:M37" si="7">+I31+K31+L31</f>
        <v>1796.25</v>
      </c>
      <c r="N31" s="22">
        <f t="shared" ref="N31:N37" si="8">+H31-I31-K31-L31</f>
        <v>28203.75</v>
      </c>
      <c r="O31" s="20" t="s">
        <v>32</v>
      </c>
    </row>
    <row r="32" spans="1:15" s="23" customFormat="1" ht="37.5" customHeight="1" x14ac:dyDescent="0.25">
      <c r="A32" s="11">
        <v>29</v>
      </c>
      <c r="B32" s="24" t="s">
        <v>87</v>
      </c>
      <c r="C32" s="25" t="s">
        <v>88</v>
      </c>
      <c r="D32" s="25" t="s">
        <v>31</v>
      </c>
      <c r="E32" s="26" t="s">
        <v>20</v>
      </c>
      <c r="F32" s="27">
        <v>13750</v>
      </c>
      <c r="G32" s="17" t="s">
        <v>21</v>
      </c>
      <c r="H32" s="18">
        <f t="shared" si="2"/>
        <v>13750</v>
      </c>
      <c r="I32" s="19">
        <f>+H32*2.87%</f>
        <v>394.625</v>
      </c>
      <c r="J32" s="20" t="s">
        <v>22</v>
      </c>
      <c r="K32" s="21">
        <f t="shared" si="6"/>
        <v>418</v>
      </c>
      <c r="L32" s="20">
        <v>5919.56</v>
      </c>
      <c r="M32" s="22">
        <f t="shared" si="7"/>
        <v>6732.1850000000004</v>
      </c>
      <c r="N32" s="22">
        <v>7017.81</v>
      </c>
      <c r="O32" s="20" t="s">
        <v>32</v>
      </c>
    </row>
    <row r="33" spans="1:15" s="23" customFormat="1" ht="37.5" customHeight="1" x14ac:dyDescent="0.25">
      <c r="A33" s="11">
        <v>30</v>
      </c>
      <c r="B33" s="24" t="s">
        <v>89</v>
      </c>
      <c r="C33" s="29" t="s">
        <v>47</v>
      </c>
      <c r="D33" s="25" t="s">
        <v>70</v>
      </c>
      <c r="E33" s="26" t="s">
        <v>44</v>
      </c>
      <c r="F33" s="27">
        <f>16500+18500</f>
        <v>35000</v>
      </c>
      <c r="G33" s="17" t="s">
        <v>21</v>
      </c>
      <c r="H33" s="18">
        <f t="shared" si="2"/>
        <v>35000</v>
      </c>
      <c r="I33" s="19">
        <f>+H33*2.87%</f>
        <v>1004.5</v>
      </c>
      <c r="J33" s="20"/>
      <c r="K33" s="21">
        <f t="shared" si="6"/>
        <v>1064</v>
      </c>
      <c r="L33" s="20">
        <v>3835.91</v>
      </c>
      <c r="M33" s="22">
        <f t="shared" si="7"/>
        <v>5904.41</v>
      </c>
      <c r="N33" s="22">
        <f t="shared" si="8"/>
        <v>29095.59</v>
      </c>
      <c r="O33" s="20" t="s">
        <v>32</v>
      </c>
    </row>
    <row r="34" spans="1:15" s="23" customFormat="1" ht="37.5" customHeight="1" x14ac:dyDescent="0.25">
      <c r="A34" s="11">
        <v>31</v>
      </c>
      <c r="B34" s="24" t="s">
        <v>90</v>
      </c>
      <c r="C34" s="25" t="s">
        <v>91</v>
      </c>
      <c r="D34" s="25" t="s">
        <v>66</v>
      </c>
      <c r="E34" s="26" t="s">
        <v>36</v>
      </c>
      <c r="F34" s="27">
        <v>35000</v>
      </c>
      <c r="G34" s="17" t="s">
        <v>21</v>
      </c>
      <c r="H34" s="18">
        <f t="shared" si="2"/>
        <v>35000</v>
      </c>
      <c r="I34" s="19">
        <f t="shared" si="3"/>
        <v>1004.5</v>
      </c>
      <c r="J34" s="20"/>
      <c r="K34" s="21">
        <f t="shared" si="6"/>
        <v>1064</v>
      </c>
      <c r="L34" s="20">
        <v>9997.84</v>
      </c>
      <c r="M34" s="22">
        <f t="shared" si="7"/>
        <v>12066.34</v>
      </c>
      <c r="N34" s="22">
        <f t="shared" si="8"/>
        <v>22933.66</v>
      </c>
      <c r="O34" s="20" t="s">
        <v>32</v>
      </c>
    </row>
    <row r="35" spans="1:15" s="23" customFormat="1" ht="37.5" customHeight="1" x14ac:dyDescent="0.25">
      <c r="A35" s="11">
        <v>32</v>
      </c>
      <c r="B35" s="24" t="s">
        <v>92</v>
      </c>
      <c r="C35" s="25" t="s">
        <v>93</v>
      </c>
      <c r="D35" s="25" t="s">
        <v>31</v>
      </c>
      <c r="E35" s="26" t="s">
        <v>20</v>
      </c>
      <c r="F35" s="27">
        <v>11000</v>
      </c>
      <c r="G35" s="17" t="s">
        <v>21</v>
      </c>
      <c r="H35" s="18">
        <f t="shared" si="2"/>
        <v>11000</v>
      </c>
      <c r="I35" s="19">
        <f>+H35*2.87%</f>
        <v>315.7</v>
      </c>
      <c r="J35" s="20" t="s">
        <v>22</v>
      </c>
      <c r="K35" s="21">
        <f t="shared" si="6"/>
        <v>334.4</v>
      </c>
      <c r="L35" s="20">
        <v>484.49</v>
      </c>
      <c r="M35" s="22">
        <f t="shared" si="7"/>
        <v>1134.5899999999999</v>
      </c>
      <c r="N35" s="22">
        <f t="shared" si="8"/>
        <v>9865.41</v>
      </c>
      <c r="O35" s="20" t="s">
        <v>32</v>
      </c>
    </row>
    <row r="36" spans="1:15" s="23" customFormat="1" ht="37.5" customHeight="1" x14ac:dyDescent="0.25">
      <c r="A36" s="11">
        <v>33</v>
      </c>
      <c r="B36" s="24" t="s">
        <v>94</v>
      </c>
      <c r="C36" s="25" t="s">
        <v>91</v>
      </c>
      <c r="D36" s="25" t="s">
        <v>66</v>
      </c>
      <c r="E36" s="26" t="s">
        <v>36</v>
      </c>
      <c r="F36" s="27">
        <v>31266.38</v>
      </c>
      <c r="G36" s="17" t="s">
        <v>21</v>
      </c>
      <c r="H36" s="18">
        <f t="shared" si="2"/>
        <v>31266.38</v>
      </c>
      <c r="I36" s="19">
        <f>+H36*2.87%</f>
        <v>897.34510599999999</v>
      </c>
      <c r="J36" s="20" t="s">
        <v>22</v>
      </c>
      <c r="K36" s="21">
        <f t="shared" si="6"/>
        <v>950.49795200000005</v>
      </c>
      <c r="L36" s="20">
        <v>1733.76</v>
      </c>
      <c r="M36" s="22">
        <f t="shared" si="7"/>
        <v>3581.6030579999997</v>
      </c>
      <c r="N36" s="22">
        <f t="shared" si="8"/>
        <v>27684.776942</v>
      </c>
      <c r="O36" s="20" t="s">
        <v>32</v>
      </c>
    </row>
    <row r="37" spans="1:15" s="23" customFormat="1" ht="37.5" customHeight="1" x14ac:dyDescent="0.25">
      <c r="A37" s="11">
        <v>34</v>
      </c>
      <c r="B37" s="24" t="s">
        <v>95</v>
      </c>
      <c r="C37" s="25" t="s">
        <v>96</v>
      </c>
      <c r="D37" s="25" t="s">
        <v>19</v>
      </c>
      <c r="E37" s="26" t="s">
        <v>20</v>
      </c>
      <c r="F37" s="27">
        <v>10000</v>
      </c>
      <c r="G37" s="17" t="s">
        <v>21</v>
      </c>
      <c r="H37" s="18">
        <f t="shared" si="2"/>
        <v>10000</v>
      </c>
      <c r="I37" s="19">
        <f t="shared" si="3"/>
        <v>287</v>
      </c>
      <c r="J37" s="20" t="s">
        <v>22</v>
      </c>
      <c r="K37" s="21">
        <f>+H132*3.04%</f>
        <v>304</v>
      </c>
      <c r="L37" s="20">
        <v>23.25</v>
      </c>
      <c r="M37" s="22">
        <f t="shared" si="7"/>
        <v>614.25</v>
      </c>
      <c r="N37" s="22">
        <f t="shared" si="8"/>
        <v>9385.75</v>
      </c>
      <c r="O37" s="20" t="s">
        <v>23</v>
      </c>
    </row>
    <row r="38" spans="1:15" s="23" customFormat="1" ht="37.5" customHeight="1" x14ac:dyDescent="0.25">
      <c r="A38" s="11">
        <v>35</v>
      </c>
      <c r="B38" s="24" t="s">
        <v>97</v>
      </c>
      <c r="C38" s="29" t="s">
        <v>47</v>
      </c>
      <c r="D38" s="25" t="s">
        <v>51</v>
      </c>
      <c r="E38" s="26" t="s">
        <v>36</v>
      </c>
      <c r="F38" s="27">
        <v>85000</v>
      </c>
      <c r="G38" s="17" t="s">
        <v>21</v>
      </c>
      <c r="H38" s="18">
        <f t="shared" si="2"/>
        <v>85000</v>
      </c>
      <c r="I38" s="19">
        <f t="shared" si="3"/>
        <v>2439.5</v>
      </c>
      <c r="J38" s="20">
        <v>8576.99</v>
      </c>
      <c r="K38" s="21">
        <f>+H38*3.04%</f>
        <v>2584</v>
      </c>
      <c r="L38" s="20">
        <v>18717.5</v>
      </c>
      <c r="M38" s="32">
        <f>+I38+J38+K38+L38</f>
        <v>32317.989999999998</v>
      </c>
      <c r="N38" s="22">
        <f>+H38-I38-J38-K38-L38</f>
        <v>52682.009999999995</v>
      </c>
      <c r="O38" s="20" t="s">
        <v>32</v>
      </c>
    </row>
    <row r="39" spans="1:15" s="23" customFormat="1" ht="37.5" customHeight="1" x14ac:dyDescent="0.25">
      <c r="A39" s="11">
        <v>36</v>
      </c>
      <c r="B39" s="24" t="s">
        <v>98</v>
      </c>
      <c r="C39" s="25" t="s">
        <v>99</v>
      </c>
      <c r="D39" s="25" t="s">
        <v>19</v>
      </c>
      <c r="E39" s="26" t="s">
        <v>20</v>
      </c>
      <c r="F39" s="27">
        <v>10000</v>
      </c>
      <c r="G39" s="17" t="s">
        <v>21</v>
      </c>
      <c r="H39" s="18">
        <f t="shared" si="2"/>
        <v>10000</v>
      </c>
      <c r="I39" s="19">
        <f>+H39*2.87%</f>
        <v>287</v>
      </c>
      <c r="J39" s="20" t="s">
        <v>22</v>
      </c>
      <c r="K39" s="21">
        <f>+H39*3.04%</f>
        <v>304</v>
      </c>
      <c r="L39" s="20">
        <v>253.87</v>
      </c>
      <c r="M39" s="22">
        <f>+I39+K39+L39</f>
        <v>844.87</v>
      </c>
      <c r="N39" s="22">
        <f>+H39-I39-K39-L39</f>
        <v>9155.1299999999992</v>
      </c>
      <c r="O39" s="20" t="s">
        <v>23</v>
      </c>
    </row>
    <row r="40" spans="1:15" s="23" customFormat="1" ht="37.5" customHeight="1" x14ac:dyDescent="0.25">
      <c r="A40" s="11">
        <v>37</v>
      </c>
      <c r="B40" s="24" t="s">
        <v>100</v>
      </c>
      <c r="C40" s="29" t="s">
        <v>101</v>
      </c>
      <c r="D40" s="25" t="s">
        <v>19</v>
      </c>
      <c r="E40" s="26" t="s">
        <v>20</v>
      </c>
      <c r="F40" s="27">
        <v>10000</v>
      </c>
      <c r="G40" s="17" t="s">
        <v>21</v>
      </c>
      <c r="H40" s="18">
        <f t="shared" si="2"/>
        <v>10000</v>
      </c>
      <c r="I40" s="19">
        <f t="shared" si="3"/>
        <v>287</v>
      </c>
      <c r="J40" s="20" t="s">
        <v>22</v>
      </c>
      <c r="K40" s="21">
        <f>+H40*3.04%</f>
        <v>304</v>
      </c>
      <c r="L40" s="20">
        <v>23.25</v>
      </c>
      <c r="M40" s="22">
        <f>+I40+K40+L40</f>
        <v>614.25</v>
      </c>
      <c r="N40" s="22">
        <f>+H40-I40-K40-L40</f>
        <v>9385.75</v>
      </c>
      <c r="O40" s="20" t="s">
        <v>23</v>
      </c>
    </row>
    <row r="41" spans="1:15" s="23" customFormat="1" ht="37.5" customHeight="1" x14ac:dyDescent="0.25">
      <c r="A41" s="11">
        <v>38</v>
      </c>
      <c r="B41" s="24" t="s">
        <v>102</v>
      </c>
      <c r="C41" s="25" t="s">
        <v>18</v>
      </c>
      <c r="D41" s="25" t="s">
        <v>19</v>
      </c>
      <c r="E41" s="26" t="s">
        <v>20</v>
      </c>
      <c r="F41" s="27">
        <v>10000</v>
      </c>
      <c r="G41" s="17" t="s">
        <v>21</v>
      </c>
      <c r="H41" s="18">
        <f t="shared" si="2"/>
        <v>10000</v>
      </c>
      <c r="I41" s="19">
        <f t="shared" si="3"/>
        <v>287</v>
      </c>
      <c r="J41" s="20" t="s">
        <v>22</v>
      </c>
      <c r="K41" s="21">
        <f>+H41*3.04%</f>
        <v>304</v>
      </c>
      <c r="L41" s="20">
        <v>323.25</v>
      </c>
      <c r="M41" s="22">
        <f>+I41+K41+L41</f>
        <v>914.25</v>
      </c>
      <c r="N41" s="22">
        <f>+H41-I41-K41-L41</f>
        <v>9085.75</v>
      </c>
      <c r="O41" s="20" t="s">
        <v>23</v>
      </c>
    </row>
    <row r="42" spans="1:15" s="23" customFormat="1" ht="37.5" customHeight="1" x14ac:dyDescent="0.25">
      <c r="A42" s="11">
        <v>39</v>
      </c>
      <c r="B42" s="24" t="s">
        <v>103</v>
      </c>
      <c r="C42" s="25" t="s">
        <v>63</v>
      </c>
      <c r="D42" s="25" t="s">
        <v>19</v>
      </c>
      <c r="E42" s="26" t="s">
        <v>20</v>
      </c>
      <c r="F42" s="27">
        <v>10000</v>
      </c>
      <c r="G42" s="17" t="s">
        <v>21</v>
      </c>
      <c r="H42" s="18">
        <f t="shared" si="2"/>
        <v>10000</v>
      </c>
      <c r="I42" s="19">
        <f>H42*2.87/100</f>
        <v>287</v>
      </c>
      <c r="J42" s="20" t="s">
        <v>22</v>
      </c>
      <c r="K42" s="21">
        <f>+H137*3.04%</f>
        <v>304</v>
      </c>
      <c r="L42" s="20">
        <v>23.25</v>
      </c>
      <c r="M42" s="22">
        <f>+I42+K42+L42</f>
        <v>614.25</v>
      </c>
      <c r="N42" s="22">
        <f>+H42-I42-K42-L42</f>
        <v>9385.75</v>
      </c>
      <c r="O42" s="20" t="s">
        <v>23</v>
      </c>
    </row>
    <row r="43" spans="1:15" s="23" customFormat="1" ht="37.5" customHeight="1" x14ac:dyDescent="0.25">
      <c r="A43" s="11">
        <v>40</v>
      </c>
      <c r="B43" s="24" t="s">
        <v>104</v>
      </c>
      <c r="C43" s="25" t="s">
        <v>63</v>
      </c>
      <c r="D43" s="25" t="s">
        <v>19</v>
      </c>
      <c r="E43" s="26" t="s">
        <v>20</v>
      </c>
      <c r="F43" s="27">
        <v>10000</v>
      </c>
      <c r="G43" s="17" t="s">
        <v>21</v>
      </c>
      <c r="H43" s="18">
        <f t="shared" si="2"/>
        <v>10000</v>
      </c>
      <c r="I43" s="19">
        <f t="shared" si="3"/>
        <v>287</v>
      </c>
      <c r="J43" s="20" t="s">
        <v>22</v>
      </c>
      <c r="K43" s="21">
        <f>+H138*3.04%</f>
        <v>304</v>
      </c>
      <c r="L43" s="20">
        <v>2211.2399999999998</v>
      </c>
      <c r="M43" s="22">
        <f>+I43+K43+L43</f>
        <v>2802.24</v>
      </c>
      <c r="N43" s="22">
        <f>+H43-I43-K43-L43</f>
        <v>7197.76</v>
      </c>
      <c r="O43" s="20" t="s">
        <v>23</v>
      </c>
    </row>
    <row r="44" spans="1:15" s="23" customFormat="1" ht="37.5" customHeight="1" x14ac:dyDescent="0.25">
      <c r="A44" s="11">
        <v>41</v>
      </c>
      <c r="B44" s="24" t="s">
        <v>105</v>
      </c>
      <c r="C44" s="25" t="s">
        <v>106</v>
      </c>
      <c r="D44" s="25" t="s">
        <v>51</v>
      </c>
      <c r="E44" s="26" t="s">
        <v>36</v>
      </c>
      <c r="F44" s="27">
        <v>85000</v>
      </c>
      <c r="G44" s="17" t="s">
        <v>21</v>
      </c>
      <c r="H44" s="18">
        <f t="shared" si="2"/>
        <v>85000</v>
      </c>
      <c r="I44" s="19">
        <f t="shared" si="3"/>
        <v>2439.5</v>
      </c>
      <c r="J44" s="20">
        <v>8576.99</v>
      </c>
      <c r="K44" s="21">
        <f>+H44*3.04%</f>
        <v>2584</v>
      </c>
      <c r="L44" s="20">
        <v>14455.97</v>
      </c>
      <c r="M44" s="22">
        <f>+I44+J44+K44+L44</f>
        <v>28056.46</v>
      </c>
      <c r="N44" s="22">
        <f>+H44-I44-J44-K44-L44</f>
        <v>56943.539999999994</v>
      </c>
      <c r="O44" s="20" t="s">
        <v>23</v>
      </c>
    </row>
    <row r="45" spans="1:15" s="23" customFormat="1" ht="37.5" customHeight="1" x14ac:dyDescent="0.25">
      <c r="A45" s="11">
        <v>42</v>
      </c>
      <c r="B45" s="24" t="s">
        <v>107</v>
      </c>
      <c r="C45" s="25" t="s">
        <v>108</v>
      </c>
      <c r="D45" s="25" t="s">
        <v>61</v>
      </c>
      <c r="E45" s="26" t="s">
        <v>20</v>
      </c>
      <c r="F45" s="27">
        <v>10000</v>
      </c>
      <c r="G45" s="17" t="s">
        <v>21</v>
      </c>
      <c r="H45" s="18">
        <f t="shared" si="2"/>
        <v>10000</v>
      </c>
      <c r="I45" s="19">
        <f t="shared" si="3"/>
        <v>287</v>
      </c>
      <c r="J45" s="20" t="s">
        <v>22</v>
      </c>
      <c r="K45" s="21">
        <f>+H140*3.04%</f>
        <v>304</v>
      </c>
      <c r="L45" s="20">
        <v>23.25</v>
      </c>
      <c r="M45" s="22">
        <f>+I45+K45+L45</f>
        <v>614.25</v>
      </c>
      <c r="N45" s="22">
        <f>+H45-I45-K45-L45</f>
        <v>9385.75</v>
      </c>
      <c r="O45" s="20" t="s">
        <v>23</v>
      </c>
    </row>
    <row r="46" spans="1:15" s="23" customFormat="1" ht="37.5" customHeight="1" x14ac:dyDescent="0.25">
      <c r="A46" s="11">
        <v>43</v>
      </c>
      <c r="B46" s="24" t="s">
        <v>109</v>
      </c>
      <c r="C46" s="25" t="s">
        <v>110</v>
      </c>
      <c r="D46" s="25" t="s">
        <v>48</v>
      </c>
      <c r="E46" s="26" t="s">
        <v>20</v>
      </c>
      <c r="F46" s="27">
        <v>10000</v>
      </c>
      <c r="G46" s="17" t="s">
        <v>21</v>
      </c>
      <c r="H46" s="18">
        <f t="shared" si="2"/>
        <v>10000</v>
      </c>
      <c r="I46" s="19">
        <f t="shared" si="3"/>
        <v>287</v>
      </c>
      <c r="J46" s="20" t="s">
        <v>22</v>
      </c>
      <c r="K46" s="21">
        <f t="shared" ref="K46:K53" si="9">+H46*3.04%</f>
        <v>304</v>
      </c>
      <c r="L46" s="20" t="s">
        <v>22</v>
      </c>
      <c r="M46" s="22">
        <f>+I46+K46</f>
        <v>591</v>
      </c>
      <c r="N46" s="22">
        <f>+H46-I46-K46</f>
        <v>9409</v>
      </c>
      <c r="O46" s="20" t="s">
        <v>23</v>
      </c>
    </row>
    <row r="47" spans="1:15" s="23" customFormat="1" ht="37.5" customHeight="1" x14ac:dyDescent="0.25">
      <c r="A47" s="11">
        <v>44</v>
      </c>
      <c r="B47" s="24" t="s">
        <v>111</v>
      </c>
      <c r="C47" s="25" t="s">
        <v>27</v>
      </c>
      <c r="D47" s="25" t="s">
        <v>112</v>
      </c>
      <c r="E47" s="26" t="s">
        <v>20</v>
      </c>
      <c r="F47" s="27">
        <v>11440</v>
      </c>
      <c r="G47" s="17" t="s">
        <v>21</v>
      </c>
      <c r="H47" s="18">
        <f t="shared" si="2"/>
        <v>11440</v>
      </c>
      <c r="I47" s="19">
        <f>+H47*2.87%</f>
        <v>328.32799999999997</v>
      </c>
      <c r="J47" s="20" t="s">
        <v>22</v>
      </c>
      <c r="K47" s="21">
        <f t="shared" si="9"/>
        <v>347.77600000000001</v>
      </c>
      <c r="L47" s="20">
        <v>3921.82</v>
      </c>
      <c r="M47" s="22">
        <f>+I47+K47+L47</f>
        <v>4597.924</v>
      </c>
      <c r="N47" s="22">
        <f>+H47-I47-K47-L47</f>
        <v>6842.0760000000009</v>
      </c>
      <c r="O47" s="20" t="s">
        <v>23</v>
      </c>
    </row>
    <row r="48" spans="1:15" s="23" customFormat="1" ht="37.5" customHeight="1" x14ac:dyDescent="0.25">
      <c r="A48" s="11">
        <v>45</v>
      </c>
      <c r="B48" s="24" t="s">
        <v>113</v>
      </c>
      <c r="C48" s="25" t="s">
        <v>18</v>
      </c>
      <c r="D48" s="25" t="s">
        <v>112</v>
      </c>
      <c r="E48" s="26" t="s">
        <v>20</v>
      </c>
      <c r="F48" s="27">
        <v>10000</v>
      </c>
      <c r="G48" s="17" t="s">
        <v>21</v>
      </c>
      <c r="H48" s="18">
        <f t="shared" si="2"/>
        <v>10000</v>
      </c>
      <c r="I48" s="19">
        <f t="shared" si="3"/>
        <v>287</v>
      </c>
      <c r="J48" s="20" t="s">
        <v>22</v>
      </c>
      <c r="K48" s="21">
        <f t="shared" si="9"/>
        <v>304</v>
      </c>
      <c r="L48" s="20">
        <v>1323.25</v>
      </c>
      <c r="M48" s="22">
        <f>+I48+K48+L48</f>
        <v>1914.25</v>
      </c>
      <c r="N48" s="22">
        <f>+H48-I48-K48-L48</f>
        <v>8085.75</v>
      </c>
      <c r="O48" s="20" t="s">
        <v>23</v>
      </c>
    </row>
    <row r="49" spans="1:15" s="23" customFormat="1" ht="37.5" customHeight="1" x14ac:dyDescent="0.25">
      <c r="A49" s="11">
        <v>46</v>
      </c>
      <c r="B49" s="24" t="s">
        <v>114</v>
      </c>
      <c r="C49" s="25" t="s">
        <v>93</v>
      </c>
      <c r="D49" s="25" t="s">
        <v>19</v>
      </c>
      <c r="E49" s="26" t="s">
        <v>20</v>
      </c>
      <c r="F49" s="27">
        <v>11000</v>
      </c>
      <c r="G49" s="17" t="s">
        <v>21</v>
      </c>
      <c r="H49" s="18">
        <f t="shared" si="2"/>
        <v>11000</v>
      </c>
      <c r="I49" s="19">
        <f>+H49*2.87%</f>
        <v>315.7</v>
      </c>
      <c r="J49" s="20" t="s">
        <v>22</v>
      </c>
      <c r="K49" s="21">
        <f t="shared" si="9"/>
        <v>334.4</v>
      </c>
      <c r="L49" s="20">
        <v>728.99</v>
      </c>
      <c r="M49" s="22">
        <f>+I49+K49+L49</f>
        <v>1379.09</v>
      </c>
      <c r="N49" s="22">
        <f>+H49-I49-K49-L49</f>
        <v>9620.91</v>
      </c>
      <c r="O49" s="20" t="s">
        <v>23</v>
      </c>
    </row>
    <row r="50" spans="1:15" s="23" customFormat="1" ht="37.5" customHeight="1" x14ac:dyDescent="0.25">
      <c r="A50" s="11">
        <v>47</v>
      </c>
      <c r="B50" s="24" t="s">
        <v>115</v>
      </c>
      <c r="C50" s="25" t="s">
        <v>63</v>
      </c>
      <c r="D50" s="25" t="s">
        <v>56</v>
      </c>
      <c r="E50" s="26" t="s">
        <v>36</v>
      </c>
      <c r="F50" s="27">
        <v>75000</v>
      </c>
      <c r="G50" s="17" t="s">
        <v>21</v>
      </c>
      <c r="H50" s="18">
        <f t="shared" si="2"/>
        <v>75000</v>
      </c>
      <c r="I50" s="19">
        <f t="shared" si="3"/>
        <v>2152.5</v>
      </c>
      <c r="J50" s="20">
        <v>6309.38</v>
      </c>
      <c r="K50" s="21">
        <f t="shared" si="9"/>
        <v>2280</v>
      </c>
      <c r="L50" s="20">
        <v>8471.66</v>
      </c>
      <c r="M50" s="22">
        <f>+I50+J50+K50+L50</f>
        <v>19213.54</v>
      </c>
      <c r="N50" s="22">
        <f>+H50-I50-J50-K50-L50</f>
        <v>55786.459999999992</v>
      </c>
      <c r="O50" s="20" t="s">
        <v>23</v>
      </c>
    </row>
    <row r="51" spans="1:15" s="23" customFormat="1" ht="37.5" customHeight="1" x14ac:dyDescent="0.25">
      <c r="A51" s="11">
        <v>48</v>
      </c>
      <c r="B51" s="24" t="s">
        <v>116</v>
      </c>
      <c r="C51" s="25" t="s">
        <v>117</v>
      </c>
      <c r="D51" s="25" t="s">
        <v>56</v>
      </c>
      <c r="E51" s="26" t="s">
        <v>36</v>
      </c>
      <c r="F51" s="27">
        <v>75000</v>
      </c>
      <c r="G51" s="17" t="s">
        <v>21</v>
      </c>
      <c r="H51" s="18">
        <f t="shared" si="2"/>
        <v>75000</v>
      </c>
      <c r="I51" s="19">
        <f t="shared" si="3"/>
        <v>2152.5</v>
      </c>
      <c r="J51" s="20">
        <v>6071.35</v>
      </c>
      <c r="K51" s="21">
        <f t="shared" si="9"/>
        <v>2280</v>
      </c>
      <c r="L51" s="20">
        <v>29722.9</v>
      </c>
      <c r="M51" s="22">
        <f>+I51+J51+K51+L51</f>
        <v>40226.75</v>
      </c>
      <c r="N51" s="22">
        <f>+H51-I51-J51-K51-L51</f>
        <v>34773.249999999993</v>
      </c>
      <c r="O51" s="20" t="s">
        <v>23</v>
      </c>
    </row>
    <row r="52" spans="1:15" s="23" customFormat="1" ht="37.5" customHeight="1" x14ac:dyDescent="0.25">
      <c r="A52" s="11">
        <v>49</v>
      </c>
      <c r="B52" s="24" t="s">
        <v>118</v>
      </c>
      <c r="C52" s="25" t="s">
        <v>18</v>
      </c>
      <c r="D52" s="25" t="s">
        <v>19</v>
      </c>
      <c r="E52" s="26" t="s">
        <v>20</v>
      </c>
      <c r="F52" s="27">
        <v>10000</v>
      </c>
      <c r="G52" s="17" t="s">
        <v>21</v>
      </c>
      <c r="H52" s="18">
        <f t="shared" si="2"/>
        <v>10000</v>
      </c>
      <c r="I52" s="19">
        <f>+H52*2.87%</f>
        <v>287</v>
      </c>
      <c r="J52" s="20" t="s">
        <v>22</v>
      </c>
      <c r="K52" s="21">
        <f t="shared" si="9"/>
        <v>304</v>
      </c>
      <c r="L52" s="20">
        <v>3961.04</v>
      </c>
      <c r="M52" s="22">
        <f>+I52+K52+L52</f>
        <v>4552.04</v>
      </c>
      <c r="N52" s="22">
        <f>+H52-I52-K52-L52</f>
        <v>5447.96</v>
      </c>
      <c r="O52" s="20" t="s">
        <v>23</v>
      </c>
    </row>
    <row r="53" spans="1:15" s="23" customFormat="1" ht="37.5" customHeight="1" x14ac:dyDescent="0.25">
      <c r="A53" s="11">
        <v>50</v>
      </c>
      <c r="B53" s="24" t="s">
        <v>119</v>
      </c>
      <c r="C53" s="25" t="s">
        <v>88</v>
      </c>
      <c r="D53" s="25" t="s">
        <v>31</v>
      </c>
      <c r="E53" s="26" t="s">
        <v>20</v>
      </c>
      <c r="F53" s="27">
        <v>13750</v>
      </c>
      <c r="G53" s="17" t="s">
        <v>21</v>
      </c>
      <c r="H53" s="18">
        <f t="shared" si="2"/>
        <v>13750</v>
      </c>
      <c r="I53" s="19">
        <f>+H53*2.87%</f>
        <v>394.625</v>
      </c>
      <c r="J53" s="20" t="s">
        <v>22</v>
      </c>
      <c r="K53" s="21">
        <f t="shared" si="9"/>
        <v>418</v>
      </c>
      <c r="L53" s="20">
        <v>373.87</v>
      </c>
      <c r="M53" s="22">
        <f>+I53+K53+L53</f>
        <v>1186.4949999999999</v>
      </c>
      <c r="N53" s="22">
        <f>+H53-I53-K53-L53</f>
        <v>12563.504999999999</v>
      </c>
      <c r="O53" s="20" t="s">
        <v>23</v>
      </c>
    </row>
    <row r="54" spans="1:15" s="23" customFormat="1" ht="37.5" customHeight="1" x14ac:dyDescent="0.25">
      <c r="A54" s="11">
        <v>51</v>
      </c>
      <c r="B54" s="24" t="s">
        <v>120</v>
      </c>
      <c r="C54" s="25" t="s">
        <v>121</v>
      </c>
      <c r="D54" s="25" t="s">
        <v>122</v>
      </c>
      <c r="E54" s="26" t="s">
        <v>44</v>
      </c>
      <c r="F54" s="27">
        <v>10000</v>
      </c>
      <c r="G54" s="17" t="s">
        <v>21</v>
      </c>
      <c r="H54" s="18">
        <f t="shared" si="2"/>
        <v>10000</v>
      </c>
      <c r="I54" s="19">
        <f t="shared" si="3"/>
        <v>287</v>
      </c>
      <c r="J54" s="20" t="s">
        <v>22</v>
      </c>
      <c r="K54" s="21">
        <f>+H149*3.04%</f>
        <v>304</v>
      </c>
      <c r="L54" s="20">
        <v>23.25</v>
      </c>
      <c r="M54" s="22">
        <f>+I54+K54+L54</f>
        <v>614.25</v>
      </c>
      <c r="N54" s="22">
        <f>+H54-I54-K54-L54</f>
        <v>9385.75</v>
      </c>
      <c r="O54" s="20" t="s">
        <v>32</v>
      </c>
    </row>
    <row r="55" spans="1:15" s="23" customFormat="1" ht="37.5" customHeight="1" x14ac:dyDescent="0.25">
      <c r="A55" s="11">
        <v>52</v>
      </c>
      <c r="B55" s="24" t="s">
        <v>123</v>
      </c>
      <c r="C55" s="25" t="s">
        <v>124</v>
      </c>
      <c r="D55" s="25" t="s">
        <v>19</v>
      </c>
      <c r="E55" s="26" t="s">
        <v>20</v>
      </c>
      <c r="F55" s="27">
        <v>10000</v>
      </c>
      <c r="G55" s="17" t="s">
        <v>21</v>
      </c>
      <c r="H55" s="18">
        <f t="shared" si="2"/>
        <v>10000</v>
      </c>
      <c r="I55" s="19">
        <f>+H55*2.87%</f>
        <v>287</v>
      </c>
      <c r="J55" s="20" t="s">
        <v>22</v>
      </c>
      <c r="K55" s="21">
        <f>+H55*3.04%</f>
        <v>304</v>
      </c>
      <c r="L55" s="20">
        <v>23.25</v>
      </c>
      <c r="M55" s="22">
        <f>+I55+K55+L55</f>
        <v>614.25</v>
      </c>
      <c r="N55" s="22">
        <f>+H55-I55-K55-L55</f>
        <v>9385.75</v>
      </c>
      <c r="O55" s="20" t="s">
        <v>23</v>
      </c>
    </row>
    <row r="56" spans="1:15" s="23" customFormat="1" ht="37.5" customHeight="1" x14ac:dyDescent="0.25">
      <c r="A56" s="11">
        <v>53</v>
      </c>
      <c r="B56" s="24" t="s">
        <v>125</v>
      </c>
      <c r="C56" s="25" t="s">
        <v>126</v>
      </c>
      <c r="D56" s="25" t="s">
        <v>51</v>
      </c>
      <c r="E56" s="26" t="s">
        <v>44</v>
      </c>
      <c r="F56" s="27">
        <v>85000</v>
      </c>
      <c r="G56" s="17" t="s">
        <v>21</v>
      </c>
      <c r="H56" s="18">
        <f t="shared" si="2"/>
        <v>85000</v>
      </c>
      <c r="I56" s="19">
        <f t="shared" ref="I56:I119" si="10">+H56*2.87%</f>
        <v>2439.5</v>
      </c>
      <c r="J56" s="20">
        <v>8576.99</v>
      </c>
      <c r="K56" s="21">
        <f>+H56*3.04%</f>
        <v>2584</v>
      </c>
      <c r="L56" s="20">
        <v>2116.54</v>
      </c>
      <c r="M56" s="22">
        <f>+I56+J56+K56+L56</f>
        <v>15717.029999999999</v>
      </c>
      <c r="N56" s="22">
        <f>+H56-I56-J56-K56-L56</f>
        <v>69282.97</v>
      </c>
      <c r="O56" s="20" t="s">
        <v>23</v>
      </c>
    </row>
    <row r="57" spans="1:15" s="23" customFormat="1" ht="37.5" customHeight="1" x14ac:dyDescent="0.25">
      <c r="A57" s="11">
        <v>54</v>
      </c>
      <c r="B57" s="24" t="s">
        <v>127</v>
      </c>
      <c r="C57" s="25" t="s">
        <v>25</v>
      </c>
      <c r="D57" s="25" t="s">
        <v>112</v>
      </c>
      <c r="E57" s="26" t="s">
        <v>20</v>
      </c>
      <c r="F57" s="27">
        <v>10000</v>
      </c>
      <c r="G57" s="17" t="s">
        <v>21</v>
      </c>
      <c r="H57" s="18">
        <f t="shared" si="2"/>
        <v>10000</v>
      </c>
      <c r="I57" s="19">
        <f t="shared" si="10"/>
        <v>287</v>
      </c>
      <c r="J57" s="20" t="s">
        <v>22</v>
      </c>
      <c r="K57" s="21">
        <f>+H57*3.04%</f>
        <v>304</v>
      </c>
      <c r="L57" s="20">
        <v>23.25</v>
      </c>
      <c r="M57" s="22">
        <f>+I57+K57+L57</f>
        <v>614.25</v>
      </c>
      <c r="N57" s="22">
        <f>+H57-I57-K57-L57</f>
        <v>9385.75</v>
      </c>
      <c r="O57" s="20" t="s">
        <v>23</v>
      </c>
    </row>
    <row r="58" spans="1:15" s="23" customFormat="1" ht="37.5" customHeight="1" x14ac:dyDescent="0.25">
      <c r="A58" s="11">
        <v>55</v>
      </c>
      <c r="B58" s="24" t="s">
        <v>128</v>
      </c>
      <c r="C58" s="25" t="s">
        <v>55</v>
      </c>
      <c r="D58" s="25" t="s">
        <v>48</v>
      </c>
      <c r="E58" s="26" t="s">
        <v>20</v>
      </c>
      <c r="F58" s="27">
        <v>10000</v>
      </c>
      <c r="G58" s="17" t="s">
        <v>21</v>
      </c>
      <c r="H58" s="18">
        <f t="shared" si="2"/>
        <v>10000</v>
      </c>
      <c r="I58" s="19">
        <f t="shared" si="10"/>
        <v>287</v>
      </c>
      <c r="J58" s="20" t="s">
        <v>22</v>
      </c>
      <c r="K58" s="21">
        <f t="shared" ref="K58:K121" si="11">+H58*3.04%</f>
        <v>304</v>
      </c>
      <c r="L58" s="20">
        <v>23.25</v>
      </c>
      <c r="M58" s="22">
        <f>+I58+K58+L58</f>
        <v>614.25</v>
      </c>
      <c r="N58" s="22">
        <f>+H58-I58-K58-L58</f>
        <v>9385.75</v>
      </c>
      <c r="O58" s="20" t="s">
        <v>23</v>
      </c>
    </row>
    <row r="59" spans="1:15" s="23" customFormat="1" ht="37.5" customHeight="1" x14ac:dyDescent="0.25">
      <c r="A59" s="11">
        <v>56</v>
      </c>
      <c r="B59" s="24" t="s">
        <v>129</v>
      </c>
      <c r="C59" s="25" t="s">
        <v>130</v>
      </c>
      <c r="D59" s="25" t="s">
        <v>112</v>
      </c>
      <c r="E59" s="26" t="s">
        <v>20</v>
      </c>
      <c r="F59" s="27">
        <v>10000</v>
      </c>
      <c r="G59" s="17" t="s">
        <v>21</v>
      </c>
      <c r="H59" s="18">
        <f t="shared" si="2"/>
        <v>10000</v>
      </c>
      <c r="I59" s="19">
        <f t="shared" si="10"/>
        <v>287</v>
      </c>
      <c r="J59" s="20" t="s">
        <v>22</v>
      </c>
      <c r="K59" s="21">
        <f t="shared" si="11"/>
        <v>304</v>
      </c>
      <c r="L59" s="20">
        <v>1213.3699999999999</v>
      </c>
      <c r="M59" s="22">
        <f>+I59+K59+L59</f>
        <v>1804.37</v>
      </c>
      <c r="N59" s="22">
        <f>+H59-I59-K59-L59</f>
        <v>8195.630000000001</v>
      </c>
      <c r="O59" s="20" t="s">
        <v>23</v>
      </c>
    </row>
    <row r="60" spans="1:15" s="23" customFormat="1" ht="37.5" customHeight="1" x14ac:dyDescent="0.25">
      <c r="A60" s="11">
        <v>57</v>
      </c>
      <c r="B60" s="24" t="s">
        <v>131</v>
      </c>
      <c r="C60" s="25" t="s">
        <v>132</v>
      </c>
      <c r="D60" s="25" t="s">
        <v>56</v>
      </c>
      <c r="E60" s="26" t="s">
        <v>44</v>
      </c>
      <c r="F60" s="27">
        <v>75000</v>
      </c>
      <c r="G60" s="17" t="s">
        <v>21</v>
      </c>
      <c r="H60" s="18">
        <f t="shared" si="2"/>
        <v>75000</v>
      </c>
      <c r="I60" s="19">
        <f t="shared" si="10"/>
        <v>2152.5</v>
      </c>
      <c r="J60" s="20">
        <v>6309.38</v>
      </c>
      <c r="K60" s="21">
        <f t="shared" si="11"/>
        <v>2280</v>
      </c>
      <c r="L60" s="20">
        <v>10562.55</v>
      </c>
      <c r="M60" s="22">
        <f>+I60+J60+K60+L60</f>
        <v>21304.43</v>
      </c>
      <c r="N60" s="22">
        <f>+H60-I60-J60-K60-L60</f>
        <v>53695.569999999992</v>
      </c>
      <c r="O60" s="20" t="s">
        <v>23</v>
      </c>
    </row>
    <row r="61" spans="1:15" s="23" customFormat="1" ht="37.5" customHeight="1" x14ac:dyDescent="0.25">
      <c r="A61" s="11">
        <v>58</v>
      </c>
      <c r="B61" s="24" t="s">
        <v>133</v>
      </c>
      <c r="C61" s="25" t="s">
        <v>134</v>
      </c>
      <c r="D61" s="25" t="s">
        <v>31</v>
      </c>
      <c r="E61" s="26" t="s">
        <v>20</v>
      </c>
      <c r="F61" s="27">
        <v>10000</v>
      </c>
      <c r="G61" s="17" t="s">
        <v>21</v>
      </c>
      <c r="H61" s="18">
        <f t="shared" si="2"/>
        <v>10000</v>
      </c>
      <c r="I61" s="19">
        <f t="shared" si="10"/>
        <v>287</v>
      </c>
      <c r="J61" s="20" t="s">
        <v>22</v>
      </c>
      <c r="K61" s="21">
        <f t="shared" si="11"/>
        <v>304</v>
      </c>
      <c r="L61" s="20">
        <v>2661.18</v>
      </c>
      <c r="M61" s="22">
        <f>+I61+K61+L61</f>
        <v>3252.18</v>
      </c>
      <c r="N61" s="22">
        <f>+H61-I61-K61-L61</f>
        <v>6747.82</v>
      </c>
      <c r="O61" s="20" t="s">
        <v>32</v>
      </c>
    </row>
    <row r="62" spans="1:15" s="23" customFormat="1" ht="37.5" customHeight="1" x14ac:dyDescent="0.25">
      <c r="A62" s="11">
        <v>59</v>
      </c>
      <c r="B62" s="24" t="s">
        <v>135</v>
      </c>
      <c r="C62" s="25" t="s">
        <v>136</v>
      </c>
      <c r="D62" s="25" t="s">
        <v>137</v>
      </c>
      <c r="E62" s="26" t="s">
        <v>44</v>
      </c>
      <c r="F62" s="27">
        <v>50000</v>
      </c>
      <c r="G62" s="17" t="s">
        <v>21</v>
      </c>
      <c r="H62" s="18">
        <f t="shared" si="2"/>
        <v>50000</v>
      </c>
      <c r="I62" s="19">
        <f t="shared" si="10"/>
        <v>1435</v>
      </c>
      <c r="J62" s="20">
        <v>1675.48</v>
      </c>
      <c r="K62" s="21">
        <f t="shared" si="11"/>
        <v>1520</v>
      </c>
      <c r="L62" s="20">
        <v>6968.11</v>
      </c>
      <c r="M62" s="22">
        <f>+I62+J62+K62+L62</f>
        <v>11598.59</v>
      </c>
      <c r="N62" s="22">
        <f>+H62-I62-J62-K62-L62</f>
        <v>38401.409999999996</v>
      </c>
      <c r="O62" s="20" t="s">
        <v>32</v>
      </c>
    </row>
    <row r="63" spans="1:15" s="23" customFormat="1" ht="37.5" customHeight="1" x14ac:dyDescent="0.25">
      <c r="A63" s="11">
        <v>60</v>
      </c>
      <c r="B63" s="24" t="s">
        <v>138</v>
      </c>
      <c r="C63" s="25" t="s">
        <v>27</v>
      </c>
      <c r="D63" s="25" t="s">
        <v>112</v>
      </c>
      <c r="E63" s="26" t="s">
        <v>20</v>
      </c>
      <c r="F63" s="27">
        <v>10000</v>
      </c>
      <c r="G63" s="17" t="s">
        <v>21</v>
      </c>
      <c r="H63" s="18">
        <f t="shared" si="2"/>
        <v>10000</v>
      </c>
      <c r="I63" s="19">
        <f t="shared" si="10"/>
        <v>287</v>
      </c>
      <c r="J63" s="20" t="s">
        <v>22</v>
      </c>
      <c r="K63" s="21">
        <f t="shared" si="11"/>
        <v>304</v>
      </c>
      <c r="L63" s="20">
        <v>2337.87</v>
      </c>
      <c r="M63" s="22">
        <f t="shared" ref="M63:M69" si="12">+I63+K63+L63</f>
        <v>2928.87</v>
      </c>
      <c r="N63" s="22">
        <f t="shared" ref="N63:N69" si="13">+H63-I63-K63-L63</f>
        <v>7071.13</v>
      </c>
      <c r="O63" s="20" t="s">
        <v>23</v>
      </c>
    </row>
    <row r="64" spans="1:15" s="23" customFormat="1" ht="37.5" customHeight="1" x14ac:dyDescent="0.25">
      <c r="A64" s="11">
        <v>61</v>
      </c>
      <c r="B64" s="24" t="s">
        <v>139</v>
      </c>
      <c r="C64" s="25" t="s">
        <v>130</v>
      </c>
      <c r="D64" s="25" t="s">
        <v>19</v>
      </c>
      <c r="E64" s="26" t="s">
        <v>20</v>
      </c>
      <c r="F64" s="27">
        <v>10000</v>
      </c>
      <c r="G64" s="17" t="s">
        <v>21</v>
      </c>
      <c r="H64" s="18">
        <f t="shared" si="2"/>
        <v>10000</v>
      </c>
      <c r="I64" s="19">
        <f t="shared" si="10"/>
        <v>287</v>
      </c>
      <c r="J64" s="20" t="s">
        <v>22</v>
      </c>
      <c r="K64" s="21">
        <f t="shared" si="11"/>
        <v>304</v>
      </c>
      <c r="L64" s="20">
        <v>3461.04</v>
      </c>
      <c r="M64" s="22">
        <f t="shared" si="12"/>
        <v>4052.04</v>
      </c>
      <c r="N64" s="22">
        <f t="shared" si="13"/>
        <v>5947.96</v>
      </c>
      <c r="O64" s="20" t="s">
        <v>23</v>
      </c>
    </row>
    <row r="65" spans="1:15" s="23" customFormat="1" ht="37.5" customHeight="1" x14ac:dyDescent="0.25">
      <c r="A65" s="11">
        <v>62</v>
      </c>
      <c r="B65" s="24" t="s">
        <v>140</v>
      </c>
      <c r="C65" s="25" t="s">
        <v>27</v>
      </c>
      <c r="D65" s="25" t="s">
        <v>141</v>
      </c>
      <c r="E65" s="26" t="s">
        <v>20</v>
      </c>
      <c r="F65" s="27">
        <v>13550</v>
      </c>
      <c r="G65" s="17" t="s">
        <v>21</v>
      </c>
      <c r="H65" s="18">
        <f t="shared" si="2"/>
        <v>13550</v>
      </c>
      <c r="I65" s="19">
        <f>+H65*2.87%</f>
        <v>388.88499999999999</v>
      </c>
      <c r="J65" s="20" t="s">
        <v>22</v>
      </c>
      <c r="K65" s="21">
        <f>+H65*3.04%</f>
        <v>411.92</v>
      </c>
      <c r="L65" s="20">
        <v>868.25</v>
      </c>
      <c r="M65" s="22">
        <f t="shared" si="12"/>
        <v>1669.0550000000001</v>
      </c>
      <c r="N65" s="22">
        <f t="shared" si="13"/>
        <v>11880.945</v>
      </c>
      <c r="O65" s="20" t="s">
        <v>23</v>
      </c>
    </row>
    <row r="66" spans="1:15" s="23" customFormat="1" ht="37.5" customHeight="1" x14ac:dyDescent="0.25">
      <c r="A66" s="11">
        <v>63</v>
      </c>
      <c r="B66" s="24" t="s">
        <v>142</v>
      </c>
      <c r="C66" s="25" t="s">
        <v>30</v>
      </c>
      <c r="D66" s="25" t="s">
        <v>70</v>
      </c>
      <c r="E66" s="26" t="s">
        <v>44</v>
      </c>
      <c r="F66" s="27">
        <v>12650</v>
      </c>
      <c r="G66" s="17" t="s">
        <v>21</v>
      </c>
      <c r="H66" s="18">
        <f t="shared" si="2"/>
        <v>12650</v>
      </c>
      <c r="I66" s="19">
        <f t="shared" si="10"/>
        <v>363.05500000000001</v>
      </c>
      <c r="J66" s="20" t="s">
        <v>22</v>
      </c>
      <c r="K66" s="21">
        <f t="shared" si="11"/>
        <v>384.56</v>
      </c>
      <c r="L66" s="20">
        <v>7793.4</v>
      </c>
      <c r="M66" s="22">
        <f t="shared" si="12"/>
        <v>8541.0149999999994</v>
      </c>
      <c r="N66" s="22">
        <f t="shared" si="13"/>
        <v>4108.9850000000006</v>
      </c>
      <c r="O66" s="20" t="s">
        <v>32</v>
      </c>
    </row>
    <row r="67" spans="1:15" s="23" customFormat="1" ht="37.5" customHeight="1" x14ac:dyDescent="0.25">
      <c r="A67" s="11">
        <v>64</v>
      </c>
      <c r="B67" s="24" t="s">
        <v>143</v>
      </c>
      <c r="C67" s="25" t="s">
        <v>110</v>
      </c>
      <c r="D67" s="25" t="s">
        <v>48</v>
      </c>
      <c r="E67" s="26" t="s">
        <v>20</v>
      </c>
      <c r="F67" s="27">
        <v>10000</v>
      </c>
      <c r="G67" s="17" t="s">
        <v>21</v>
      </c>
      <c r="H67" s="18">
        <f>+F67</f>
        <v>10000</v>
      </c>
      <c r="I67" s="19">
        <f t="shared" si="10"/>
        <v>287</v>
      </c>
      <c r="J67" s="20" t="s">
        <v>22</v>
      </c>
      <c r="K67" s="21">
        <f t="shared" si="11"/>
        <v>304</v>
      </c>
      <c r="L67" s="20">
        <v>23.25</v>
      </c>
      <c r="M67" s="22">
        <f t="shared" si="12"/>
        <v>614.25</v>
      </c>
      <c r="N67" s="22">
        <f t="shared" si="13"/>
        <v>9385.75</v>
      </c>
      <c r="O67" s="20" t="s">
        <v>23</v>
      </c>
    </row>
    <row r="68" spans="1:15" s="23" customFormat="1" ht="37.5" customHeight="1" x14ac:dyDescent="0.25">
      <c r="A68" s="11">
        <v>65</v>
      </c>
      <c r="B68" s="24" t="s">
        <v>144</v>
      </c>
      <c r="C68" s="25" t="s">
        <v>145</v>
      </c>
      <c r="D68" s="25" t="s">
        <v>19</v>
      </c>
      <c r="E68" s="26" t="s">
        <v>20</v>
      </c>
      <c r="F68" s="27">
        <v>10000</v>
      </c>
      <c r="G68" s="17" t="s">
        <v>21</v>
      </c>
      <c r="H68" s="18">
        <f>+F68</f>
        <v>10000</v>
      </c>
      <c r="I68" s="19">
        <f t="shared" si="10"/>
        <v>287</v>
      </c>
      <c r="J68" s="20" t="s">
        <v>22</v>
      </c>
      <c r="K68" s="21">
        <f t="shared" si="11"/>
        <v>304</v>
      </c>
      <c r="L68" s="20">
        <v>704.88</v>
      </c>
      <c r="M68" s="22">
        <f t="shared" si="12"/>
        <v>1295.8800000000001</v>
      </c>
      <c r="N68" s="22">
        <f t="shared" si="13"/>
        <v>8704.1200000000008</v>
      </c>
      <c r="O68" s="20" t="s">
        <v>23</v>
      </c>
    </row>
    <row r="69" spans="1:15" s="23" customFormat="1" ht="37.5" customHeight="1" x14ac:dyDescent="0.25">
      <c r="A69" s="11">
        <v>66</v>
      </c>
      <c r="B69" s="24" t="s">
        <v>146</v>
      </c>
      <c r="C69" s="25" t="s">
        <v>147</v>
      </c>
      <c r="D69" s="25" t="s">
        <v>148</v>
      </c>
      <c r="E69" s="26" t="s">
        <v>20</v>
      </c>
      <c r="F69" s="27">
        <v>11000</v>
      </c>
      <c r="G69" s="17" t="s">
        <v>21</v>
      </c>
      <c r="H69" s="18">
        <f t="shared" ref="H69:H132" si="14">+F69</f>
        <v>11000</v>
      </c>
      <c r="I69" s="19">
        <f t="shared" si="10"/>
        <v>315.7</v>
      </c>
      <c r="J69" s="20" t="s">
        <v>22</v>
      </c>
      <c r="K69" s="21">
        <f t="shared" si="11"/>
        <v>334.4</v>
      </c>
      <c r="L69" s="20">
        <v>23.25</v>
      </c>
      <c r="M69" s="22">
        <f t="shared" si="12"/>
        <v>673.34999999999991</v>
      </c>
      <c r="N69" s="22">
        <f t="shared" si="13"/>
        <v>10326.65</v>
      </c>
      <c r="O69" s="20" t="s">
        <v>23</v>
      </c>
    </row>
    <row r="70" spans="1:15" s="23" customFormat="1" ht="37.5" customHeight="1" x14ac:dyDescent="0.25">
      <c r="A70" s="11">
        <v>67</v>
      </c>
      <c r="B70" s="24" t="s">
        <v>149</v>
      </c>
      <c r="C70" s="25" t="s">
        <v>150</v>
      </c>
      <c r="D70" s="25" t="s">
        <v>70</v>
      </c>
      <c r="E70" s="26" t="s">
        <v>44</v>
      </c>
      <c r="F70" s="27">
        <v>12000</v>
      </c>
      <c r="G70" s="17" t="s">
        <v>21</v>
      </c>
      <c r="H70" s="18">
        <f t="shared" si="14"/>
        <v>12000</v>
      </c>
      <c r="I70" s="19">
        <f t="shared" si="10"/>
        <v>344.4</v>
      </c>
      <c r="J70" s="20" t="s">
        <v>22</v>
      </c>
      <c r="K70" s="21">
        <f t="shared" si="11"/>
        <v>364.8</v>
      </c>
      <c r="L70" s="20" t="s">
        <v>22</v>
      </c>
      <c r="M70" s="22">
        <f>+I70+K70</f>
        <v>709.2</v>
      </c>
      <c r="N70" s="22">
        <f>+H70-I70-K70</f>
        <v>11290.800000000001</v>
      </c>
      <c r="O70" s="20" t="s">
        <v>23</v>
      </c>
    </row>
    <row r="71" spans="1:15" s="23" customFormat="1" ht="37.5" customHeight="1" x14ac:dyDescent="0.25">
      <c r="A71" s="11">
        <v>68</v>
      </c>
      <c r="B71" s="24" t="s">
        <v>151</v>
      </c>
      <c r="C71" s="25" t="s">
        <v>34</v>
      </c>
      <c r="D71" s="25" t="s">
        <v>56</v>
      </c>
      <c r="E71" s="26" t="s">
        <v>36</v>
      </c>
      <c r="F71" s="27">
        <v>75000</v>
      </c>
      <c r="G71" s="17" t="s">
        <v>21</v>
      </c>
      <c r="H71" s="18">
        <f t="shared" si="14"/>
        <v>75000</v>
      </c>
      <c r="I71" s="19">
        <f t="shared" si="10"/>
        <v>2152.5</v>
      </c>
      <c r="J71" s="20">
        <v>6309.38</v>
      </c>
      <c r="K71" s="21">
        <f t="shared" si="11"/>
        <v>2280</v>
      </c>
      <c r="L71" s="20">
        <v>4913.01</v>
      </c>
      <c r="M71" s="22">
        <f>+I71+J71+K71+L71</f>
        <v>15654.890000000001</v>
      </c>
      <c r="N71" s="22">
        <f>+H71-I71-J71-K71-L71</f>
        <v>59345.109999999993</v>
      </c>
      <c r="O71" s="20" t="s">
        <v>23</v>
      </c>
    </row>
    <row r="72" spans="1:15" s="23" customFormat="1" ht="37.5" customHeight="1" x14ac:dyDescent="0.25">
      <c r="A72" s="11">
        <v>69</v>
      </c>
      <c r="B72" s="24" t="s">
        <v>152</v>
      </c>
      <c r="C72" s="29" t="s">
        <v>153</v>
      </c>
      <c r="D72" s="25" t="s">
        <v>112</v>
      </c>
      <c r="E72" s="26" t="s">
        <v>20</v>
      </c>
      <c r="F72" s="27">
        <v>10000</v>
      </c>
      <c r="G72" s="17" t="s">
        <v>21</v>
      </c>
      <c r="H72" s="18">
        <f t="shared" si="14"/>
        <v>10000</v>
      </c>
      <c r="I72" s="19">
        <f t="shared" si="10"/>
        <v>287</v>
      </c>
      <c r="J72" s="20" t="s">
        <v>22</v>
      </c>
      <c r="K72" s="21">
        <f t="shared" si="11"/>
        <v>304</v>
      </c>
      <c r="L72" s="20">
        <v>23.25</v>
      </c>
      <c r="M72" s="22">
        <f>+I72+K72+L72</f>
        <v>614.25</v>
      </c>
      <c r="N72" s="22">
        <f>+H72-I72-K72-L72</f>
        <v>9385.75</v>
      </c>
      <c r="O72" s="20" t="s">
        <v>23</v>
      </c>
    </row>
    <row r="73" spans="1:15" s="23" customFormat="1" ht="37.5" customHeight="1" x14ac:dyDescent="0.25">
      <c r="A73" s="11">
        <v>70</v>
      </c>
      <c r="B73" s="24" t="s">
        <v>154</v>
      </c>
      <c r="C73" s="25" t="s">
        <v>27</v>
      </c>
      <c r="D73" s="25" t="s">
        <v>59</v>
      </c>
      <c r="E73" s="26" t="s">
        <v>36</v>
      </c>
      <c r="F73" s="27">
        <v>60000</v>
      </c>
      <c r="G73" s="17" t="s">
        <v>21</v>
      </c>
      <c r="H73" s="18">
        <f t="shared" si="14"/>
        <v>60000</v>
      </c>
      <c r="I73" s="19">
        <f t="shared" si="10"/>
        <v>1722</v>
      </c>
      <c r="J73" s="20">
        <v>3486.68</v>
      </c>
      <c r="K73" s="21">
        <f t="shared" si="11"/>
        <v>1824</v>
      </c>
      <c r="L73" s="20">
        <v>123.25</v>
      </c>
      <c r="M73" s="22">
        <f>+I73+J73+K73+L73</f>
        <v>7155.93</v>
      </c>
      <c r="N73" s="22">
        <f>+H73-I73-J73-K73-L73</f>
        <v>52844.07</v>
      </c>
      <c r="O73" s="20" t="s">
        <v>23</v>
      </c>
    </row>
    <row r="74" spans="1:15" s="23" customFormat="1" ht="37.5" customHeight="1" x14ac:dyDescent="0.25">
      <c r="A74" s="11">
        <v>71</v>
      </c>
      <c r="B74" s="24" t="s">
        <v>155</v>
      </c>
      <c r="C74" s="25" t="s">
        <v>56</v>
      </c>
      <c r="D74" s="25" t="s">
        <v>56</v>
      </c>
      <c r="E74" s="26" t="s">
        <v>36</v>
      </c>
      <c r="F74" s="27">
        <v>75000</v>
      </c>
      <c r="G74" s="17" t="s">
        <v>21</v>
      </c>
      <c r="H74" s="18">
        <f t="shared" si="14"/>
        <v>75000</v>
      </c>
      <c r="I74" s="19">
        <f t="shared" si="10"/>
        <v>2152.5</v>
      </c>
      <c r="J74" s="20">
        <v>6309.38</v>
      </c>
      <c r="K74" s="21">
        <f t="shared" si="11"/>
        <v>2280</v>
      </c>
      <c r="L74" s="20">
        <v>1380.62</v>
      </c>
      <c r="M74" s="22">
        <f>+I74+J74+K74+L74</f>
        <v>12122.5</v>
      </c>
      <c r="N74" s="22">
        <f>+H74-I74-J74-K74-L74</f>
        <v>62877.499999999993</v>
      </c>
      <c r="O74" s="20" t="s">
        <v>23</v>
      </c>
    </row>
    <row r="75" spans="1:15" s="23" customFormat="1" ht="37.5" customHeight="1" x14ac:dyDescent="0.25">
      <c r="A75" s="11">
        <v>72</v>
      </c>
      <c r="B75" s="24" t="s">
        <v>156</v>
      </c>
      <c r="C75" s="25" t="s">
        <v>27</v>
      </c>
      <c r="D75" s="25" t="s">
        <v>112</v>
      </c>
      <c r="E75" s="26" t="s">
        <v>20</v>
      </c>
      <c r="F75" s="27">
        <v>11440</v>
      </c>
      <c r="G75" s="17" t="s">
        <v>21</v>
      </c>
      <c r="H75" s="18">
        <f t="shared" si="14"/>
        <v>11440</v>
      </c>
      <c r="I75" s="19">
        <f t="shared" si="10"/>
        <v>328.32799999999997</v>
      </c>
      <c r="J75" s="20" t="s">
        <v>22</v>
      </c>
      <c r="K75" s="21">
        <f t="shared" si="11"/>
        <v>347.77600000000001</v>
      </c>
      <c r="L75" s="20">
        <v>2085.8200000000002</v>
      </c>
      <c r="M75" s="22">
        <v>2761.93</v>
      </c>
      <c r="N75" s="22">
        <v>8678.07</v>
      </c>
      <c r="O75" s="20" t="s">
        <v>23</v>
      </c>
    </row>
    <row r="76" spans="1:15" s="23" customFormat="1" ht="37.5" customHeight="1" x14ac:dyDescent="0.25">
      <c r="A76" s="11">
        <v>73</v>
      </c>
      <c r="B76" s="24" t="s">
        <v>157</v>
      </c>
      <c r="C76" s="25" t="s">
        <v>93</v>
      </c>
      <c r="D76" s="25" t="s">
        <v>137</v>
      </c>
      <c r="E76" s="26" t="s">
        <v>44</v>
      </c>
      <c r="F76" s="27">
        <v>50000</v>
      </c>
      <c r="G76" s="17" t="s">
        <v>21</v>
      </c>
      <c r="H76" s="18">
        <f t="shared" si="14"/>
        <v>50000</v>
      </c>
      <c r="I76" s="19">
        <f t="shared" si="10"/>
        <v>1435</v>
      </c>
      <c r="J76" s="20">
        <v>1854</v>
      </c>
      <c r="K76" s="21">
        <f t="shared" si="11"/>
        <v>1520</v>
      </c>
      <c r="L76" s="20">
        <v>23.25</v>
      </c>
      <c r="M76" s="22">
        <f>+I76+J76+K76+L76</f>
        <v>4832.25</v>
      </c>
      <c r="N76" s="22">
        <f>+H76-I76-J76-K76-L76</f>
        <v>45167.75</v>
      </c>
      <c r="O76" s="20" t="s">
        <v>23</v>
      </c>
    </row>
    <row r="77" spans="1:15" s="23" customFormat="1" ht="37.5" customHeight="1" x14ac:dyDescent="0.25">
      <c r="A77" s="11">
        <v>74</v>
      </c>
      <c r="B77" s="24" t="s">
        <v>158</v>
      </c>
      <c r="C77" s="25" t="s">
        <v>145</v>
      </c>
      <c r="D77" s="25" t="s">
        <v>19</v>
      </c>
      <c r="E77" s="26" t="s">
        <v>20</v>
      </c>
      <c r="F77" s="27">
        <v>10000</v>
      </c>
      <c r="G77" s="17" t="s">
        <v>21</v>
      </c>
      <c r="H77" s="18">
        <f t="shared" si="14"/>
        <v>10000</v>
      </c>
      <c r="I77" s="19">
        <f t="shared" si="10"/>
        <v>287</v>
      </c>
      <c r="J77" s="20" t="s">
        <v>22</v>
      </c>
      <c r="K77" s="21">
        <f t="shared" si="11"/>
        <v>304</v>
      </c>
      <c r="L77" s="20">
        <v>23.25</v>
      </c>
      <c r="M77" s="22">
        <f>+I77+K77+L77</f>
        <v>614.25</v>
      </c>
      <c r="N77" s="22">
        <f>+H77-I77-K77-L77</f>
        <v>9385.75</v>
      </c>
      <c r="O77" s="20" t="s">
        <v>23</v>
      </c>
    </row>
    <row r="78" spans="1:15" s="23" customFormat="1" ht="37.5" customHeight="1" x14ac:dyDescent="0.25">
      <c r="A78" s="11">
        <v>75</v>
      </c>
      <c r="B78" s="24" t="s">
        <v>159</v>
      </c>
      <c r="C78" s="25" t="s">
        <v>30</v>
      </c>
      <c r="D78" s="25" t="s">
        <v>19</v>
      </c>
      <c r="E78" s="26" t="s">
        <v>20</v>
      </c>
      <c r="F78" s="27">
        <v>10000</v>
      </c>
      <c r="G78" s="17" t="s">
        <v>21</v>
      </c>
      <c r="H78" s="18">
        <f t="shared" si="14"/>
        <v>10000</v>
      </c>
      <c r="I78" s="19">
        <f t="shared" si="10"/>
        <v>287</v>
      </c>
      <c r="J78" s="20" t="s">
        <v>22</v>
      </c>
      <c r="K78" s="21">
        <f t="shared" si="11"/>
        <v>304</v>
      </c>
      <c r="L78" s="20">
        <v>375.69</v>
      </c>
      <c r="M78" s="22">
        <f>+I78+K78+L78</f>
        <v>966.69</v>
      </c>
      <c r="N78" s="22">
        <f>+H78-I78-K78-L78</f>
        <v>9033.31</v>
      </c>
      <c r="O78" s="20" t="s">
        <v>23</v>
      </c>
    </row>
    <row r="79" spans="1:15" s="23" customFormat="1" ht="37.5" customHeight="1" x14ac:dyDescent="0.25">
      <c r="A79" s="11">
        <v>76</v>
      </c>
      <c r="B79" s="24" t="s">
        <v>160</v>
      </c>
      <c r="C79" s="25" t="s">
        <v>55</v>
      </c>
      <c r="D79" s="25" t="s">
        <v>122</v>
      </c>
      <c r="E79" s="26" t="s">
        <v>44</v>
      </c>
      <c r="F79" s="27">
        <v>10000</v>
      </c>
      <c r="G79" s="17" t="s">
        <v>21</v>
      </c>
      <c r="H79" s="18">
        <f t="shared" si="14"/>
        <v>10000</v>
      </c>
      <c r="I79" s="19">
        <f t="shared" si="10"/>
        <v>287</v>
      </c>
      <c r="J79" s="20" t="s">
        <v>22</v>
      </c>
      <c r="K79" s="21">
        <f t="shared" si="11"/>
        <v>304</v>
      </c>
      <c r="L79" s="20">
        <v>23.25</v>
      </c>
      <c r="M79" s="22">
        <f>+I79+K79+L79</f>
        <v>614.25</v>
      </c>
      <c r="N79" s="22">
        <f>+H79-I79-K79-L79</f>
        <v>9385.75</v>
      </c>
      <c r="O79" s="20" t="s">
        <v>32</v>
      </c>
    </row>
    <row r="80" spans="1:15" s="23" customFormat="1" ht="37.5" customHeight="1" x14ac:dyDescent="0.25">
      <c r="A80" s="11">
        <v>77</v>
      </c>
      <c r="B80" s="24" t="s">
        <v>161</v>
      </c>
      <c r="C80" s="25" t="s">
        <v>162</v>
      </c>
      <c r="D80" s="25" t="s">
        <v>56</v>
      </c>
      <c r="E80" s="26" t="s">
        <v>36</v>
      </c>
      <c r="F80" s="27">
        <v>75000</v>
      </c>
      <c r="G80" s="17" t="s">
        <v>21</v>
      </c>
      <c r="H80" s="18">
        <f t="shared" si="14"/>
        <v>75000</v>
      </c>
      <c r="I80" s="19">
        <f t="shared" si="10"/>
        <v>2152.5</v>
      </c>
      <c r="J80" s="20">
        <v>5833.33</v>
      </c>
      <c r="K80" s="21">
        <f>+H80*3.04%</f>
        <v>2280</v>
      </c>
      <c r="L80" s="20">
        <v>9772.52</v>
      </c>
      <c r="M80" s="22">
        <f>+I80+J80+K80+L80</f>
        <v>20038.349999999999</v>
      </c>
      <c r="N80" s="22">
        <f>+H80-I80-J80-K80-L80</f>
        <v>54961.649999999994</v>
      </c>
      <c r="O80" s="20" t="s">
        <v>32</v>
      </c>
    </row>
    <row r="81" spans="1:15" s="23" customFormat="1" ht="37.5" customHeight="1" x14ac:dyDescent="0.25">
      <c r="A81" s="11">
        <v>78</v>
      </c>
      <c r="B81" s="24" t="s">
        <v>163</v>
      </c>
      <c r="C81" s="25" t="s">
        <v>38</v>
      </c>
      <c r="D81" s="25" t="s">
        <v>164</v>
      </c>
      <c r="E81" s="26" t="s">
        <v>20</v>
      </c>
      <c r="F81" s="27">
        <v>10000</v>
      </c>
      <c r="G81" s="17" t="s">
        <v>21</v>
      </c>
      <c r="H81" s="18">
        <f t="shared" si="14"/>
        <v>10000</v>
      </c>
      <c r="I81" s="19">
        <f t="shared" si="10"/>
        <v>287</v>
      </c>
      <c r="J81" s="20" t="s">
        <v>22</v>
      </c>
      <c r="K81" s="21">
        <f t="shared" si="11"/>
        <v>304</v>
      </c>
      <c r="L81" s="20">
        <v>23.25</v>
      </c>
      <c r="M81" s="22">
        <f>+I81+K81+L81</f>
        <v>614.25</v>
      </c>
      <c r="N81" s="22">
        <f>+H81-I81-K81-L81</f>
        <v>9385.75</v>
      </c>
      <c r="O81" s="20" t="s">
        <v>32</v>
      </c>
    </row>
    <row r="82" spans="1:15" s="23" customFormat="1" ht="37.5" customHeight="1" x14ac:dyDescent="0.25">
      <c r="A82" s="11">
        <v>79</v>
      </c>
      <c r="B82" s="24" t="s">
        <v>165</v>
      </c>
      <c r="C82" s="25" t="s">
        <v>108</v>
      </c>
      <c r="D82" s="25" t="s">
        <v>19</v>
      </c>
      <c r="E82" s="26" t="s">
        <v>20</v>
      </c>
      <c r="F82" s="27">
        <v>10000</v>
      </c>
      <c r="G82" s="17" t="s">
        <v>21</v>
      </c>
      <c r="H82" s="18">
        <f t="shared" si="14"/>
        <v>10000</v>
      </c>
      <c r="I82" s="19">
        <f t="shared" si="10"/>
        <v>287</v>
      </c>
      <c r="J82" s="20" t="s">
        <v>22</v>
      </c>
      <c r="K82" s="21">
        <f t="shared" si="11"/>
        <v>304</v>
      </c>
      <c r="L82" s="20">
        <v>23.25</v>
      </c>
      <c r="M82" s="22">
        <f>+I82+K82+L82</f>
        <v>614.25</v>
      </c>
      <c r="N82" s="22">
        <f>+H82-I82-K82-L82</f>
        <v>9385.75</v>
      </c>
      <c r="O82" s="20" t="s">
        <v>23</v>
      </c>
    </row>
    <row r="83" spans="1:15" s="23" customFormat="1" ht="37.5" customHeight="1" x14ac:dyDescent="0.25">
      <c r="A83" s="11">
        <v>80</v>
      </c>
      <c r="B83" s="24" t="s">
        <v>166</v>
      </c>
      <c r="C83" s="25" t="s">
        <v>167</v>
      </c>
      <c r="D83" s="25" t="s">
        <v>51</v>
      </c>
      <c r="E83" s="26" t="s">
        <v>36</v>
      </c>
      <c r="F83" s="27">
        <v>85000</v>
      </c>
      <c r="G83" s="17" t="s">
        <v>21</v>
      </c>
      <c r="H83" s="18">
        <f t="shared" si="14"/>
        <v>85000</v>
      </c>
      <c r="I83" s="19">
        <f t="shared" si="10"/>
        <v>2439.5</v>
      </c>
      <c r="J83" s="20">
        <v>8576.99</v>
      </c>
      <c r="K83" s="21">
        <f t="shared" si="11"/>
        <v>2584</v>
      </c>
      <c r="L83" s="20">
        <v>484.49</v>
      </c>
      <c r="M83" s="22">
        <f>+I83+J83+K83+L83</f>
        <v>14084.98</v>
      </c>
      <c r="N83" s="22">
        <f>+H83-I83-J83-K83-L83</f>
        <v>70915.01999999999</v>
      </c>
      <c r="O83" s="20" t="s">
        <v>23</v>
      </c>
    </row>
    <row r="84" spans="1:15" s="23" customFormat="1" ht="37.5" customHeight="1" x14ac:dyDescent="0.25">
      <c r="A84" s="11">
        <v>81</v>
      </c>
      <c r="B84" s="24" t="s">
        <v>168</v>
      </c>
      <c r="C84" s="25" t="s">
        <v>25</v>
      </c>
      <c r="D84" s="25" t="s">
        <v>19</v>
      </c>
      <c r="E84" s="26" t="s">
        <v>20</v>
      </c>
      <c r="F84" s="27">
        <v>10000</v>
      </c>
      <c r="G84" s="17" t="s">
        <v>21</v>
      </c>
      <c r="H84" s="18">
        <f t="shared" si="14"/>
        <v>10000</v>
      </c>
      <c r="I84" s="19">
        <f t="shared" si="10"/>
        <v>287</v>
      </c>
      <c r="J84" s="20" t="s">
        <v>22</v>
      </c>
      <c r="K84" s="21">
        <f t="shared" si="11"/>
        <v>304</v>
      </c>
      <c r="L84" s="20" t="s">
        <v>22</v>
      </c>
      <c r="M84" s="22">
        <f>+I84+K84</f>
        <v>591</v>
      </c>
      <c r="N84" s="22">
        <f>+H84-I84-K84</f>
        <v>9409</v>
      </c>
      <c r="O84" s="20" t="s">
        <v>23</v>
      </c>
    </row>
    <row r="85" spans="1:15" s="23" customFormat="1" ht="37.5" customHeight="1" x14ac:dyDescent="0.25">
      <c r="A85" s="11">
        <v>82</v>
      </c>
      <c r="B85" s="24" t="s">
        <v>169</v>
      </c>
      <c r="C85" s="25" t="s">
        <v>170</v>
      </c>
      <c r="D85" s="25" t="s">
        <v>56</v>
      </c>
      <c r="E85" s="26" t="s">
        <v>36</v>
      </c>
      <c r="F85" s="27">
        <v>65000</v>
      </c>
      <c r="G85" s="17" t="s">
        <v>21</v>
      </c>
      <c r="H85" s="18">
        <f t="shared" si="14"/>
        <v>65000</v>
      </c>
      <c r="I85" s="19">
        <f t="shared" si="10"/>
        <v>1865.5</v>
      </c>
      <c r="J85" s="20">
        <v>4427.58</v>
      </c>
      <c r="K85" s="21">
        <f t="shared" si="11"/>
        <v>1976</v>
      </c>
      <c r="L85" s="20">
        <v>16278.88</v>
      </c>
      <c r="M85" s="22">
        <f>+I85+J85+K85+L85</f>
        <v>24547.96</v>
      </c>
      <c r="N85" s="22">
        <f>+H85-I85-J85-K85-L85</f>
        <v>40452.04</v>
      </c>
      <c r="O85" s="20" t="s">
        <v>23</v>
      </c>
    </row>
    <row r="86" spans="1:15" s="23" customFormat="1" ht="37.5" customHeight="1" x14ac:dyDescent="0.25">
      <c r="A86" s="11">
        <v>83</v>
      </c>
      <c r="B86" s="24" t="s">
        <v>171</v>
      </c>
      <c r="C86" s="25" t="s">
        <v>134</v>
      </c>
      <c r="D86" s="25" t="s">
        <v>31</v>
      </c>
      <c r="E86" s="26" t="s">
        <v>20</v>
      </c>
      <c r="F86" s="27">
        <v>10000</v>
      </c>
      <c r="G86" s="17" t="s">
        <v>21</v>
      </c>
      <c r="H86" s="18">
        <f t="shared" si="14"/>
        <v>10000</v>
      </c>
      <c r="I86" s="19">
        <f t="shared" si="10"/>
        <v>287</v>
      </c>
      <c r="J86" s="20" t="s">
        <v>22</v>
      </c>
      <c r="K86" s="21">
        <f t="shared" si="11"/>
        <v>304</v>
      </c>
      <c r="L86" s="20">
        <v>4695.4799999999996</v>
      </c>
      <c r="M86" s="22">
        <f>+I86+K86+L86</f>
        <v>5286.48</v>
      </c>
      <c r="N86" s="22">
        <f>+H86-I86-K86-L86</f>
        <v>4713.5200000000004</v>
      </c>
      <c r="O86" s="20" t="s">
        <v>32</v>
      </c>
    </row>
    <row r="87" spans="1:15" s="23" customFormat="1" ht="37.5" customHeight="1" x14ac:dyDescent="0.25">
      <c r="A87" s="11">
        <v>84</v>
      </c>
      <c r="B87" s="24" t="s">
        <v>172</v>
      </c>
      <c r="C87" s="25" t="s">
        <v>173</v>
      </c>
      <c r="D87" s="25" t="s">
        <v>51</v>
      </c>
      <c r="E87" s="26" t="s">
        <v>36</v>
      </c>
      <c r="F87" s="27">
        <v>85000</v>
      </c>
      <c r="G87" s="17" t="s">
        <v>21</v>
      </c>
      <c r="H87" s="18">
        <f t="shared" si="14"/>
        <v>85000</v>
      </c>
      <c r="I87" s="19">
        <f t="shared" si="10"/>
        <v>2439.5</v>
      </c>
      <c r="J87" s="20">
        <v>7981.93</v>
      </c>
      <c r="K87" s="21">
        <f t="shared" si="11"/>
        <v>2584</v>
      </c>
      <c r="L87" s="20">
        <v>3503.49</v>
      </c>
      <c r="M87" s="22">
        <f>+I87+J87+K87+L87</f>
        <v>16508.919999999998</v>
      </c>
      <c r="N87" s="22">
        <f>+H87-I87-J87-K87-L87</f>
        <v>68491.08</v>
      </c>
      <c r="O87" s="20" t="s">
        <v>32</v>
      </c>
    </row>
    <row r="88" spans="1:15" s="23" customFormat="1" ht="37.5" customHeight="1" x14ac:dyDescent="0.25">
      <c r="A88" s="11">
        <v>85</v>
      </c>
      <c r="B88" s="24" t="s">
        <v>174</v>
      </c>
      <c r="C88" s="25" t="s">
        <v>55</v>
      </c>
      <c r="D88" s="25" t="s">
        <v>19</v>
      </c>
      <c r="E88" s="26" t="s">
        <v>20</v>
      </c>
      <c r="F88" s="27">
        <v>10000</v>
      </c>
      <c r="G88" s="17" t="s">
        <v>21</v>
      </c>
      <c r="H88" s="18">
        <f t="shared" si="14"/>
        <v>10000</v>
      </c>
      <c r="I88" s="19">
        <f t="shared" si="10"/>
        <v>287</v>
      </c>
      <c r="J88" s="20" t="s">
        <v>22</v>
      </c>
      <c r="K88" s="21">
        <f t="shared" si="11"/>
        <v>304</v>
      </c>
      <c r="L88" s="20" t="s">
        <v>22</v>
      </c>
      <c r="M88" s="22">
        <f>+I88+K88</f>
        <v>591</v>
      </c>
      <c r="N88" s="22">
        <f>+H88-I88-K88</f>
        <v>9409</v>
      </c>
      <c r="O88" s="20" t="s">
        <v>32</v>
      </c>
    </row>
    <row r="89" spans="1:15" s="23" customFormat="1" ht="37.5" customHeight="1" x14ac:dyDescent="0.25">
      <c r="A89" s="11">
        <v>86</v>
      </c>
      <c r="B89" s="24" t="s">
        <v>175</v>
      </c>
      <c r="C89" s="25" t="s">
        <v>147</v>
      </c>
      <c r="D89" s="30" t="s">
        <v>176</v>
      </c>
      <c r="E89" s="30" t="s">
        <v>71</v>
      </c>
      <c r="F89" s="33">
        <v>25000</v>
      </c>
      <c r="G89" s="17" t="s">
        <v>21</v>
      </c>
      <c r="H89" s="18">
        <f t="shared" si="14"/>
        <v>25000</v>
      </c>
      <c r="I89" s="19">
        <f t="shared" si="10"/>
        <v>717.5</v>
      </c>
      <c r="J89" s="20" t="s">
        <v>22</v>
      </c>
      <c r="K89" s="21">
        <f t="shared" si="11"/>
        <v>760</v>
      </c>
      <c r="L89" s="20">
        <v>23.25</v>
      </c>
      <c r="M89" s="22">
        <f t="shared" ref="M89:M96" si="15">+I89+K89+L89</f>
        <v>1500.75</v>
      </c>
      <c r="N89" s="22">
        <f t="shared" ref="N89:N96" si="16">+H89-I89-K89-L89</f>
        <v>23499.25</v>
      </c>
      <c r="O89" s="20" t="s">
        <v>32</v>
      </c>
    </row>
    <row r="90" spans="1:15" s="23" customFormat="1" ht="37.5" customHeight="1" x14ac:dyDescent="0.25">
      <c r="A90" s="11">
        <v>87</v>
      </c>
      <c r="B90" s="24" t="s">
        <v>177</v>
      </c>
      <c r="C90" s="25" t="s">
        <v>178</v>
      </c>
      <c r="D90" s="34" t="s">
        <v>179</v>
      </c>
      <c r="E90" s="26" t="s">
        <v>36</v>
      </c>
      <c r="F90" s="27">
        <v>28350</v>
      </c>
      <c r="G90" s="17" t="s">
        <v>21</v>
      </c>
      <c r="H90" s="18">
        <f t="shared" si="14"/>
        <v>28350</v>
      </c>
      <c r="I90" s="19">
        <f t="shared" si="10"/>
        <v>813.64499999999998</v>
      </c>
      <c r="J90" s="20" t="s">
        <v>22</v>
      </c>
      <c r="K90" s="21">
        <f t="shared" si="11"/>
        <v>861.84</v>
      </c>
      <c r="L90" s="20">
        <v>11540.59</v>
      </c>
      <c r="M90" s="22">
        <f t="shared" si="15"/>
        <v>13216.075000000001</v>
      </c>
      <c r="N90" s="22">
        <v>15133.92</v>
      </c>
      <c r="O90" s="20" t="s">
        <v>32</v>
      </c>
    </row>
    <row r="91" spans="1:15" s="23" customFormat="1" ht="37.5" customHeight="1" x14ac:dyDescent="0.25">
      <c r="A91" s="11">
        <v>88</v>
      </c>
      <c r="B91" s="24" t="s">
        <v>180</v>
      </c>
      <c r="C91" s="25" t="s">
        <v>145</v>
      </c>
      <c r="D91" s="25" t="s">
        <v>61</v>
      </c>
      <c r="E91" s="26" t="s">
        <v>20</v>
      </c>
      <c r="F91" s="27">
        <v>13200</v>
      </c>
      <c r="G91" s="17" t="s">
        <v>21</v>
      </c>
      <c r="H91" s="18">
        <f t="shared" si="14"/>
        <v>13200</v>
      </c>
      <c r="I91" s="19">
        <f t="shared" si="10"/>
        <v>378.84</v>
      </c>
      <c r="J91" s="20" t="s">
        <v>22</v>
      </c>
      <c r="K91" s="21">
        <f t="shared" si="11"/>
        <v>401.28</v>
      </c>
      <c r="L91" s="20">
        <v>484.49</v>
      </c>
      <c r="M91" s="22">
        <f t="shared" si="15"/>
        <v>1264.6099999999999</v>
      </c>
      <c r="N91" s="22">
        <f t="shared" si="16"/>
        <v>11935.39</v>
      </c>
      <c r="O91" s="20" t="s">
        <v>23</v>
      </c>
    </row>
    <row r="92" spans="1:15" s="23" customFormat="1" ht="37.5" customHeight="1" x14ac:dyDescent="0.25">
      <c r="A92" s="11">
        <v>89</v>
      </c>
      <c r="B92" s="24" t="s">
        <v>181</v>
      </c>
      <c r="C92" s="25" t="s">
        <v>182</v>
      </c>
      <c r="D92" s="30" t="s">
        <v>141</v>
      </c>
      <c r="E92" s="30" t="s">
        <v>71</v>
      </c>
      <c r="F92" s="33">
        <v>14300</v>
      </c>
      <c r="G92" s="17" t="s">
        <v>21</v>
      </c>
      <c r="H92" s="18">
        <f t="shared" si="14"/>
        <v>14300</v>
      </c>
      <c r="I92" s="19">
        <f t="shared" si="10"/>
        <v>410.41</v>
      </c>
      <c r="J92" s="20" t="s">
        <v>22</v>
      </c>
      <c r="K92" s="21">
        <f t="shared" si="11"/>
        <v>434.72</v>
      </c>
      <c r="L92" s="20">
        <v>1023.25</v>
      </c>
      <c r="M92" s="22">
        <f t="shared" si="15"/>
        <v>1868.38</v>
      </c>
      <c r="N92" s="22">
        <f t="shared" si="16"/>
        <v>12431.62</v>
      </c>
      <c r="O92" s="20" t="s">
        <v>23</v>
      </c>
    </row>
    <row r="93" spans="1:15" s="23" customFormat="1" ht="37.5" customHeight="1" x14ac:dyDescent="0.25">
      <c r="A93" s="11">
        <v>90</v>
      </c>
      <c r="B93" s="24" t="s">
        <v>183</v>
      </c>
      <c r="C93" s="29" t="s">
        <v>47</v>
      </c>
      <c r="D93" s="25" t="s">
        <v>48</v>
      </c>
      <c r="E93" s="26" t="s">
        <v>20</v>
      </c>
      <c r="F93" s="27">
        <v>10000</v>
      </c>
      <c r="G93" s="17" t="s">
        <v>21</v>
      </c>
      <c r="H93" s="18">
        <f t="shared" si="14"/>
        <v>10000</v>
      </c>
      <c r="I93" s="19">
        <f t="shared" si="10"/>
        <v>287</v>
      </c>
      <c r="J93" s="20" t="s">
        <v>22</v>
      </c>
      <c r="K93" s="21">
        <f t="shared" si="11"/>
        <v>304</v>
      </c>
      <c r="L93" s="20">
        <v>3781.57</v>
      </c>
      <c r="M93" s="22">
        <f t="shared" si="15"/>
        <v>4372.57</v>
      </c>
      <c r="N93" s="22">
        <f t="shared" si="16"/>
        <v>5627.43</v>
      </c>
      <c r="O93" s="20" t="s">
        <v>23</v>
      </c>
    </row>
    <row r="94" spans="1:15" s="23" customFormat="1" ht="37.5" customHeight="1" x14ac:dyDescent="0.25">
      <c r="A94" s="11">
        <v>91</v>
      </c>
      <c r="B94" s="24" t="s">
        <v>184</v>
      </c>
      <c r="C94" s="25" t="s">
        <v>145</v>
      </c>
      <c r="D94" s="25" t="s">
        <v>48</v>
      </c>
      <c r="E94" s="26" t="s">
        <v>20</v>
      </c>
      <c r="F94" s="27">
        <v>11000</v>
      </c>
      <c r="G94" s="17" t="s">
        <v>21</v>
      </c>
      <c r="H94" s="18">
        <f t="shared" si="14"/>
        <v>11000</v>
      </c>
      <c r="I94" s="19">
        <f t="shared" si="10"/>
        <v>315.7</v>
      </c>
      <c r="J94" s="20" t="s">
        <v>22</v>
      </c>
      <c r="K94" s="21">
        <f>+H94*3.04%</f>
        <v>334.4</v>
      </c>
      <c r="L94" s="20">
        <v>1213.3699999999999</v>
      </c>
      <c r="M94" s="22">
        <f t="shared" si="15"/>
        <v>1863.4699999999998</v>
      </c>
      <c r="N94" s="22">
        <f t="shared" si="16"/>
        <v>9136.5299999999988</v>
      </c>
      <c r="O94" s="20" t="s">
        <v>23</v>
      </c>
    </row>
    <row r="95" spans="1:15" s="23" customFormat="1" ht="37.5" customHeight="1" x14ac:dyDescent="0.25">
      <c r="A95" s="11">
        <v>92</v>
      </c>
      <c r="B95" s="24" t="s">
        <v>185</v>
      </c>
      <c r="C95" s="25" t="s">
        <v>63</v>
      </c>
      <c r="D95" s="25" t="s">
        <v>186</v>
      </c>
      <c r="E95" s="26" t="s">
        <v>20</v>
      </c>
      <c r="F95" s="27">
        <v>13100</v>
      </c>
      <c r="G95" s="17" t="s">
        <v>21</v>
      </c>
      <c r="H95" s="18">
        <f t="shared" si="14"/>
        <v>13100</v>
      </c>
      <c r="I95" s="19">
        <f t="shared" si="10"/>
        <v>375.96999999999997</v>
      </c>
      <c r="J95" s="20" t="s">
        <v>22</v>
      </c>
      <c r="K95" s="21">
        <f t="shared" si="11"/>
        <v>398.24</v>
      </c>
      <c r="L95" s="20">
        <v>5707.03</v>
      </c>
      <c r="M95" s="22">
        <f t="shared" si="15"/>
        <v>6481.24</v>
      </c>
      <c r="N95" s="22">
        <f t="shared" si="16"/>
        <v>6618.7600000000011</v>
      </c>
      <c r="O95" s="20" t="s">
        <v>23</v>
      </c>
    </row>
    <row r="96" spans="1:15" s="23" customFormat="1" ht="37.5" customHeight="1" x14ac:dyDescent="0.25">
      <c r="A96" s="11">
        <v>93</v>
      </c>
      <c r="B96" s="24" t="s">
        <v>187</v>
      </c>
      <c r="C96" s="29" t="s">
        <v>55</v>
      </c>
      <c r="D96" s="25" t="s">
        <v>19</v>
      </c>
      <c r="E96" s="26" t="s">
        <v>20</v>
      </c>
      <c r="F96" s="27">
        <v>10000</v>
      </c>
      <c r="G96" s="17" t="s">
        <v>21</v>
      </c>
      <c r="H96" s="18">
        <f t="shared" si="14"/>
        <v>10000</v>
      </c>
      <c r="I96" s="19">
        <f t="shared" si="10"/>
        <v>287</v>
      </c>
      <c r="J96" s="20" t="s">
        <v>22</v>
      </c>
      <c r="K96" s="21">
        <f t="shared" si="11"/>
        <v>304</v>
      </c>
      <c r="L96" s="20">
        <v>253.87</v>
      </c>
      <c r="M96" s="22">
        <f t="shared" si="15"/>
        <v>844.87</v>
      </c>
      <c r="N96" s="22">
        <f t="shared" si="16"/>
        <v>9155.1299999999992</v>
      </c>
      <c r="O96" s="20" t="s">
        <v>23</v>
      </c>
    </row>
    <row r="97" spans="1:15" s="23" customFormat="1" ht="37.5" customHeight="1" x14ac:dyDescent="0.25">
      <c r="A97" s="11">
        <v>94</v>
      </c>
      <c r="B97" s="24" t="s">
        <v>188</v>
      </c>
      <c r="C97" s="25" t="s">
        <v>189</v>
      </c>
      <c r="D97" s="25" t="s">
        <v>51</v>
      </c>
      <c r="E97" s="26" t="s">
        <v>36</v>
      </c>
      <c r="F97" s="27">
        <v>85000</v>
      </c>
      <c r="G97" s="17" t="s">
        <v>21</v>
      </c>
      <c r="H97" s="18">
        <f t="shared" si="14"/>
        <v>85000</v>
      </c>
      <c r="I97" s="19">
        <f t="shared" si="10"/>
        <v>2439.5</v>
      </c>
      <c r="J97" s="20">
        <v>8576.99</v>
      </c>
      <c r="K97" s="21">
        <f t="shared" si="11"/>
        <v>2584</v>
      </c>
      <c r="L97" s="20">
        <v>4345.2299999999996</v>
      </c>
      <c r="M97" s="22">
        <f>+I97+J97+K97+L97</f>
        <v>17945.72</v>
      </c>
      <c r="N97" s="22">
        <f>+H97-I97-J97-K97-L97</f>
        <v>67054.28</v>
      </c>
      <c r="O97" s="20" t="s">
        <v>23</v>
      </c>
    </row>
    <row r="98" spans="1:15" s="23" customFormat="1" ht="37.5" customHeight="1" x14ac:dyDescent="0.25">
      <c r="A98" s="11">
        <v>95</v>
      </c>
      <c r="B98" s="24" t="s">
        <v>190</v>
      </c>
      <c r="C98" s="25" t="s">
        <v>191</v>
      </c>
      <c r="D98" s="25" t="s">
        <v>31</v>
      </c>
      <c r="E98" s="26" t="s">
        <v>20</v>
      </c>
      <c r="F98" s="27">
        <v>10000</v>
      </c>
      <c r="G98" s="17" t="s">
        <v>21</v>
      </c>
      <c r="H98" s="18">
        <f t="shared" si="14"/>
        <v>10000</v>
      </c>
      <c r="I98" s="19">
        <f t="shared" si="10"/>
        <v>287</v>
      </c>
      <c r="J98" s="20" t="s">
        <v>22</v>
      </c>
      <c r="K98" s="21">
        <f t="shared" si="11"/>
        <v>304</v>
      </c>
      <c r="L98" s="20">
        <v>1023.25</v>
      </c>
      <c r="M98" s="22">
        <f>+I98+K98+L98</f>
        <v>1614.25</v>
      </c>
      <c r="N98" s="22">
        <f>+H98-I98-K98-L98</f>
        <v>8385.75</v>
      </c>
      <c r="O98" s="20" t="s">
        <v>32</v>
      </c>
    </row>
    <row r="99" spans="1:15" s="23" customFormat="1" ht="37.5" customHeight="1" x14ac:dyDescent="0.25">
      <c r="A99" s="11">
        <v>96</v>
      </c>
      <c r="B99" s="24" t="s">
        <v>192</v>
      </c>
      <c r="C99" s="25" t="s">
        <v>18</v>
      </c>
      <c r="D99" s="25" t="s">
        <v>19</v>
      </c>
      <c r="E99" s="26" t="s">
        <v>20</v>
      </c>
      <c r="F99" s="27">
        <v>10000</v>
      </c>
      <c r="G99" s="17" t="s">
        <v>21</v>
      </c>
      <c r="H99" s="18">
        <f t="shared" si="14"/>
        <v>10000</v>
      </c>
      <c r="I99" s="19">
        <f t="shared" si="10"/>
        <v>287</v>
      </c>
      <c r="J99" s="20" t="s">
        <v>22</v>
      </c>
      <c r="K99" s="21">
        <f t="shared" si="11"/>
        <v>304</v>
      </c>
      <c r="L99" s="20">
        <v>3950.67</v>
      </c>
      <c r="M99" s="22">
        <f>+I99+K99+L99</f>
        <v>4541.67</v>
      </c>
      <c r="N99" s="22">
        <f>+H99-I99-K99-L99</f>
        <v>5458.33</v>
      </c>
      <c r="O99" s="20" t="s">
        <v>23</v>
      </c>
    </row>
    <row r="100" spans="1:15" s="23" customFormat="1" ht="37.5" customHeight="1" x14ac:dyDescent="0.25">
      <c r="A100" s="11">
        <v>97</v>
      </c>
      <c r="B100" s="24" t="s">
        <v>193</v>
      </c>
      <c r="C100" s="25" t="s">
        <v>101</v>
      </c>
      <c r="D100" s="25" t="s">
        <v>19</v>
      </c>
      <c r="E100" s="26" t="s">
        <v>20</v>
      </c>
      <c r="F100" s="27">
        <v>10000</v>
      </c>
      <c r="G100" s="17" t="s">
        <v>21</v>
      </c>
      <c r="H100" s="18">
        <f t="shared" si="14"/>
        <v>10000</v>
      </c>
      <c r="I100" s="19">
        <f t="shared" si="10"/>
        <v>287</v>
      </c>
      <c r="J100" s="20" t="s">
        <v>22</v>
      </c>
      <c r="K100" s="21">
        <f t="shared" si="11"/>
        <v>304</v>
      </c>
      <c r="L100" s="20">
        <v>23.25</v>
      </c>
      <c r="M100" s="22">
        <f>+I100+K100+L100</f>
        <v>614.25</v>
      </c>
      <c r="N100" s="22">
        <f>+H100-I100-K100-L100</f>
        <v>9385.75</v>
      </c>
      <c r="O100" s="20" t="s">
        <v>23</v>
      </c>
    </row>
    <row r="101" spans="1:15" s="23" customFormat="1" ht="37.5" customHeight="1" x14ac:dyDescent="0.25">
      <c r="A101" s="11">
        <v>98</v>
      </c>
      <c r="B101" s="24" t="s">
        <v>194</v>
      </c>
      <c r="C101" s="25" t="s">
        <v>195</v>
      </c>
      <c r="D101" s="25" t="s">
        <v>196</v>
      </c>
      <c r="E101" s="26" t="s">
        <v>44</v>
      </c>
      <c r="F101" s="27">
        <v>95000</v>
      </c>
      <c r="G101" s="17" t="s">
        <v>21</v>
      </c>
      <c r="H101" s="18">
        <f t="shared" si="14"/>
        <v>95000</v>
      </c>
      <c r="I101" s="19">
        <f t="shared" si="10"/>
        <v>2726.5</v>
      </c>
      <c r="J101" s="20">
        <v>10929.24</v>
      </c>
      <c r="K101" s="21">
        <f t="shared" si="11"/>
        <v>2888</v>
      </c>
      <c r="L101" s="20">
        <v>10648.67</v>
      </c>
      <c r="M101" s="22">
        <f>+I101+J101+K101+L101</f>
        <v>27192.409999999996</v>
      </c>
      <c r="N101" s="22">
        <f>+H101-I101-J101-K101-L101</f>
        <v>67807.59</v>
      </c>
      <c r="O101" s="20" t="s">
        <v>23</v>
      </c>
    </row>
    <row r="102" spans="1:15" s="23" customFormat="1" ht="37.5" customHeight="1" x14ac:dyDescent="0.25">
      <c r="A102" s="11">
        <v>99</v>
      </c>
      <c r="B102" s="24" t="s">
        <v>197</v>
      </c>
      <c r="C102" s="25" t="s">
        <v>198</v>
      </c>
      <c r="D102" s="25" t="s">
        <v>77</v>
      </c>
      <c r="E102" s="26" t="s">
        <v>44</v>
      </c>
      <c r="F102" s="27">
        <v>20000</v>
      </c>
      <c r="G102" s="17" t="s">
        <v>21</v>
      </c>
      <c r="H102" s="18">
        <f t="shared" si="14"/>
        <v>20000</v>
      </c>
      <c r="I102" s="19">
        <f t="shared" si="10"/>
        <v>574</v>
      </c>
      <c r="J102" s="20" t="s">
        <v>22</v>
      </c>
      <c r="K102" s="21">
        <f t="shared" si="11"/>
        <v>608</v>
      </c>
      <c r="L102" s="20" t="s">
        <v>22</v>
      </c>
      <c r="M102" s="22">
        <f>+I102+K102</f>
        <v>1182</v>
      </c>
      <c r="N102" s="22">
        <f>+H102-I102-K102</f>
        <v>18818</v>
      </c>
      <c r="O102" s="20" t="s">
        <v>32</v>
      </c>
    </row>
    <row r="103" spans="1:15" s="23" customFormat="1" ht="37.5" customHeight="1" x14ac:dyDescent="0.25">
      <c r="A103" s="11">
        <v>100</v>
      </c>
      <c r="B103" s="24" t="s">
        <v>199</v>
      </c>
      <c r="C103" s="25" t="s">
        <v>134</v>
      </c>
      <c r="D103" s="25" t="s">
        <v>48</v>
      </c>
      <c r="E103" s="26" t="s">
        <v>20</v>
      </c>
      <c r="F103" s="27">
        <v>10000</v>
      </c>
      <c r="G103" s="17" t="s">
        <v>21</v>
      </c>
      <c r="H103" s="18">
        <f t="shared" si="14"/>
        <v>10000</v>
      </c>
      <c r="I103" s="19">
        <f>+H103*2.87%</f>
        <v>287</v>
      </c>
      <c r="J103" s="20" t="s">
        <v>22</v>
      </c>
      <c r="K103" s="21">
        <f t="shared" si="11"/>
        <v>304</v>
      </c>
      <c r="L103" s="20">
        <v>23.25</v>
      </c>
      <c r="M103" s="22">
        <f>+I103+K103+L103</f>
        <v>614.25</v>
      </c>
      <c r="N103" s="22">
        <f>+H103-I103-K103-L103</f>
        <v>9385.75</v>
      </c>
      <c r="O103" s="20" t="s">
        <v>23</v>
      </c>
    </row>
    <row r="104" spans="1:15" s="23" customFormat="1" ht="37.5" customHeight="1" x14ac:dyDescent="0.25">
      <c r="A104" s="11">
        <v>101</v>
      </c>
      <c r="B104" s="24" t="s">
        <v>200</v>
      </c>
      <c r="C104" s="25" t="s">
        <v>201</v>
      </c>
      <c r="D104" s="25" t="s">
        <v>41</v>
      </c>
      <c r="E104" s="26" t="s">
        <v>44</v>
      </c>
      <c r="F104" s="27">
        <v>55000</v>
      </c>
      <c r="G104" s="17" t="s">
        <v>21</v>
      </c>
      <c r="H104" s="18">
        <f t="shared" si="14"/>
        <v>55000</v>
      </c>
      <c r="I104" s="19">
        <f t="shared" si="10"/>
        <v>1578.5</v>
      </c>
      <c r="J104" s="20">
        <v>2559.6799999999998</v>
      </c>
      <c r="K104" s="21">
        <f t="shared" si="11"/>
        <v>1672</v>
      </c>
      <c r="L104" s="20">
        <v>4952.63</v>
      </c>
      <c r="M104" s="22">
        <f>+I104+J104+K104+L104</f>
        <v>10762.810000000001</v>
      </c>
      <c r="N104" s="22">
        <f>+H104-I104-J104-K104-L104</f>
        <v>44237.19</v>
      </c>
      <c r="O104" s="20" t="s">
        <v>23</v>
      </c>
    </row>
    <row r="105" spans="1:15" s="23" customFormat="1" ht="37.5" customHeight="1" x14ac:dyDescent="0.25">
      <c r="A105" s="11">
        <v>102</v>
      </c>
      <c r="B105" s="24" t="s">
        <v>202</v>
      </c>
      <c r="C105" s="25" t="s">
        <v>203</v>
      </c>
      <c r="D105" s="25" t="s">
        <v>35</v>
      </c>
      <c r="E105" s="26" t="s">
        <v>36</v>
      </c>
      <c r="F105" s="27">
        <v>25900.35</v>
      </c>
      <c r="G105" s="17" t="s">
        <v>21</v>
      </c>
      <c r="H105" s="18">
        <f t="shared" si="14"/>
        <v>25900.35</v>
      </c>
      <c r="I105" s="19">
        <f t="shared" si="10"/>
        <v>743.34004499999992</v>
      </c>
      <c r="J105" s="20" t="s">
        <v>22</v>
      </c>
      <c r="K105" s="21">
        <f t="shared" si="11"/>
        <v>787.37063999999998</v>
      </c>
      <c r="L105" s="20">
        <v>6103.13</v>
      </c>
      <c r="M105" s="22">
        <f>+I105+K105+L105</f>
        <v>7633.8406850000001</v>
      </c>
      <c r="N105" s="22">
        <f>+H105-I105-K105-L105</f>
        <v>18266.509314999996</v>
      </c>
      <c r="O105" s="20" t="s">
        <v>32</v>
      </c>
    </row>
    <row r="106" spans="1:15" s="23" customFormat="1" ht="37.5" customHeight="1" x14ac:dyDescent="0.25">
      <c r="A106" s="11">
        <v>103</v>
      </c>
      <c r="B106" s="24" t="s">
        <v>204</v>
      </c>
      <c r="C106" s="25" t="s">
        <v>170</v>
      </c>
      <c r="D106" s="25" t="s">
        <v>19</v>
      </c>
      <c r="E106" s="26" t="s">
        <v>20</v>
      </c>
      <c r="F106" s="27">
        <v>10000</v>
      </c>
      <c r="G106" s="17" t="s">
        <v>21</v>
      </c>
      <c r="H106" s="18">
        <f t="shared" si="14"/>
        <v>10000</v>
      </c>
      <c r="I106" s="19">
        <f t="shared" si="10"/>
        <v>287</v>
      </c>
      <c r="J106" s="20" t="s">
        <v>22</v>
      </c>
      <c r="K106" s="21">
        <f t="shared" si="11"/>
        <v>304</v>
      </c>
      <c r="L106" s="20">
        <v>423.25</v>
      </c>
      <c r="M106" s="22">
        <f>+I106+K106+L106</f>
        <v>1014.25</v>
      </c>
      <c r="N106" s="22">
        <f>+H106-I106-K106-L106</f>
        <v>8985.75</v>
      </c>
      <c r="O106" s="20" t="s">
        <v>23</v>
      </c>
    </row>
    <row r="107" spans="1:15" s="23" customFormat="1" ht="37.5" customHeight="1" x14ac:dyDescent="0.25">
      <c r="A107" s="11">
        <v>104</v>
      </c>
      <c r="B107" s="24" t="s">
        <v>205</v>
      </c>
      <c r="C107" s="25" t="s">
        <v>63</v>
      </c>
      <c r="D107" s="25" t="s">
        <v>19</v>
      </c>
      <c r="E107" s="26" t="s">
        <v>20</v>
      </c>
      <c r="F107" s="27">
        <v>17000</v>
      </c>
      <c r="G107" s="17" t="s">
        <v>21</v>
      </c>
      <c r="H107" s="18">
        <f t="shared" si="14"/>
        <v>17000</v>
      </c>
      <c r="I107" s="19">
        <f t="shared" si="10"/>
        <v>487.9</v>
      </c>
      <c r="J107" s="20" t="s">
        <v>22</v>
      </c>
      <c r="K107" s="21">
        <f t="shared" si="11"/>
        <v>516.79999999999995</v>
      </c>
      <c r="L107" s="20">
        <v>5712.28</v>
      </c>
      <c r="M107" s="22">
        <f>+I107+K107+L107</f>
        <v>6716.98</v>
      </c>
      <c r="N107" s="22">
        <f>+H107-I107-K107-L107</f>
        <v>10283.02</v>
      </c>
      <c r="O107" s="20" t="s">
        <v>23</v>
      </c>
    </row>
    <row r="108" spans="1:15" s="23" customFormat="1" ht="37.5" customHeight="1" x14ac:dyDescent="0.25">
      <c r="A108" s="11">
        <v>105</v>
      </c>
      <c r="B108" s="24" t="s">
        <v>206</v>
      </c>
      <c r="C108" s="25" t="s">
        <v>27</v>
      </c>
      <c r="D108" s="25" t="s">
        <v>122</v>
      </c>
      <c r="E108" s="26" t="s">
        <v>36</v>
      </c>
      <c r="F108" s="27">
        <v>21000</v>
      </c>
      <c r="G108" s="17" t="s">
        <v>21</v>
      </c>
      <c r="H108" s="18">
        <f t="shared" si="14"/>
        <v>21000</v>
      </c>
      <c r="I108" s="19">
        <f t="shared" si="10"/>
        <v>602.70000000000005</v>
      </c>
      <c r="J108" s="20" t="s">
        <v>22</v>
      </c>
      <c r="K108" s="21">
        <f t="shared" si="11"/>
        <v>638.4</v>
      </c>
      <c r="L108" s="20">
        <v>1713.37</v>
      </c>
      <c r="M108" s="22">
        <f>+I108+K108+L108</f>
        <v>2954.47</v>
      </c>
      <c r="N108" s="22">
        <f>+H108-I108-K108-L108</f>
        <v>18045.53</v>
      </c>
      <c r="O108" s="20" t="s">
        <v>32</v>
      </c>
    </row>
    <row r="109" spans="1:15" s="23" customFormat="1" ht="37.5" customHeight="1" x14ac:dyDescent="0.25">
      <c r="A109" s="11">
        <v>106</v>
      </c>
      <c r="B109" s="24" t="s">
        <v>207</v>
      </c>
      <c r="C109" s="25" t="s">
        <v>208</v>
      </c>
      <c r="D109" s="25" t="s">
        <v>209</v>
      </c>
      <c r="E109" s="26" t="s">
        <v>36</v>
      </c>
      <c r="F109" s="27">
        <v>24937.5</v>
      </c>
      <c r="G109" s="17" t="s">
        <v>21</v>
      </c>
      <c r="H109" s="18">
        <f t="shared" si="14"/>
        <v>24937.5</v>
      </c>
      <c r="I109" s="19">
        <f t="shared" si="10"/>
        <v>715.70624999999995</v>
      </c>
      <c r="J109" s="20" t="s">
        <v>22</v>
      </c>
      <c r="K109" s="21">
        <f t="shared" si="11"/>
        <v>758.1</v>
      </c>
      <c r="L109" s="20">
        <v>715.11</v>
      </c>
      <c r="M109" s="22">
        <f>+I109+K109+L109</f>
        <v>2188.9162500000002</v>
      </c>
      <c r="N109" s="22">
        <f>+H109-I109-K109-L109</f>
        <v>22748.583750000002</v>
      </c>
      <c r="O109" s="20" t="s">
        <v>32</v>
      </c>
    </row>
    <row r="110" spans="1:15" s="23" customFormat="1" ht="37.5" customHeight="1" x14ac:dyDescent="0.25">
      <c r="A110" s="11">
        <v>107</v>
      </c>
      <c r="B110" s="24" t="s">
        <v>210</v>
      </c>
      <c r="C110" s="25" t="s">
        <v>211</v>
      </c>
      <c r="D110" s="25" t="s">
        <v>56</v>
      </c>
      <c r="E110" s="26" t="s">
        <v>36</v>
      </c>
      <c r="F110" s="27">
        <v>75000</v>
      </c>
      <c r="G110" s="17" t="s">
        <v>21</v>
      </c>
      <c r="H110" s="18">
        <f t="shared" si="14"/>
        <v>75000</v>
      </c>
      <c r="I110" s="19">
        <f t="shared" si="10"/>
        <v>2152.5</v>
      </c>
      <c r="J110" s="20">
        <v>5833.33</v>
      </c>
      <c r="K110" s="21">
        <f t="shared" si="11"/>
        <v>2280</v>
      </c>
      <c r="L110" s="20">
        <v>3503.49</v>
      </c>
      <c r="M110" s="22">
        <f>+I110+J110+K110+L110</f>
        <v>13769.32</v>
      </c>
      <c r="N110" s="22">
        <f>+H110-I110-J110-K110-L110</f>
        <v>61230.68</v>
      </c>
      <c r="O110" s="20" t="s">
        <v>23</v>
      </c>
    </row>
    <row r="111" spans="1:15" s="23" customFormat="1" ht="37.5" customHeight="1" x14ac:dyDescent="0.25">
      <c r="A111" s="11">
        <v>108</v>
      </c>
      <c r="B111" s="24" t="s">
        <v>212</v>
      </c>
      <c r="C111" s="25" t="s">
        <v>27</v>
      </c>
      <c r="D111" s="25" t="s">
        <v>43</v>
      </c>
      <c r="E111" s="26" t="s">
        <v>44</v>
      </c>
      <c r="F111" s="27">
        <v>40000</v>
      </c>
      <c r="G111" s="17" t="s">
        <v>21</v>
      </c>
      <c r="H111" s="18">
        <f t="shared" si="14"/>
        <v>40000</v>
      </c>
      <c r="I111" s="19">
        <f t="shared" si="10"/>
        <v>1148</v>
      </c>
      <c r="J111" s="20">
        <v>442.65</v>
      </c>
      <c r="K111" s="21">
        <f t="shared" si="11"/>
        <v>1216</v>
      </c>
      <c r="L111" s="20">
        <v>4649.92</v>
      </c>
      <c r="M111" s="32">
        <f>+I111+J111+K111+L111</f>
        <v>7456.57</v>
      </c>
      <c r="N111" s="22">
        <f>+H111-I111-J111-K111-L111</f>
        <v>32543.43</v>
      </c>
      <c r="O111" s="20" t="s">
        <v>23</v>
      </c>
    </row>
    <row r="112" spans="1:15" s="23" customFormat="1" ht="37.5" customHeight="1" x14ac:dyDescent="0.25">
      <c r="A112" s="11">
        <v>109</v>
      </c>
      <c r="B112" s="24" t="s">
        <v>213</v>
      </c>
      <c r="C112" s="25" t="s">
        <v>108</v>
      </c>
      <c r="D112" s="25" t="s">
        <v>19</v>
      </c>
      <c r="E112" s="26" t="s">
        <v>20</v>
      </c>
      <c r="F112" s="27">
        <v>10000</v>
      </c>
      <c r="G112" s="17" t="s">
        <v>21</v>
      </c>
      <c r="H112" s="18">
        <f t="shared" si="14"/>
        <v>10000</v>
      </c>
      <c r="I112" s="19">
        <f t="shared" si="10"/>
        <v>287</v>
      </c>
      <c r="J112" s="20" t="s">
        <v>22</v>
      </c>
      <c r="K112" s="21">
        <f t="shared" si="11"/>
        <v>304</v>
      </c>
      <c r="L112" s="20">
        <v>23.25</v>
      </c>
      <c r="M112" s="22">
        <f>+I112+K112+L112</f>
        <v>614.25</v>
      </c>
      <c r="N112" s="22">
        <f>+H112-I112-K112-L112</f>
        <v>9385.75</v>
      </c>
      <c r="O112" s="20" t="s">
        <v>23</v>
      </c>
    </row>
    <row r="113" spans="1:15" s="23" customFormat="1" ht="37.5" customHeight="1" x14ac:dyDescent="0.25">
      <c r="A113" s="11">
        <v>110</v>
      </c>
      <c r="B113" s="24" t="s">
        <v>214</v>
      </c>
      <c r="C113" s="25" t="s">
        <v>18</v>
      </c>
      <c r="D113" s="25" t="s">
        <v>19</v>
      </c>
      <c r="E113" s="26" t="s">
        <v>20</v>
      </c>
      <c r="F113" s="27">
        <v>10000</v>
      </c>
      <c r="G113" s="17" t="s">
        <v>21</v>
      </c>
      <c r="H113" s="18">
        <f t="shared" si="14"/>
        <v>10000</v>
      </c>
      <c r="I113" s="19">
        <f t="shared" si="10"/>
        <v>287</v>
      </c>
      <c r="J113" s="20" t="s">
        <v>22</v>
      </c>
      <c r="K113" s="21">
        <f t="shared" si="11"/>
        <v>304</v>
      </c>
      <c r="L113" s="20">
        <v>2492.39</v>
      </c>
      <c r="M113" s="22">
        <f>+I113+K113+L113</f>
        <v>3083.39</v>
      </c>
      <c r="N113" s="22">
        <f>+H113-I113-K113-L113</f>
        <v>6916.6100000000006</v>
      </c>
      <c r="O113" s="20" t="s">
        <v>23</v>
      </c>
    </row>
    <row r="114" spans="1:15" s="23" customFormat="1" ht="37.5" customHeight="1" x14ac:dyDescent="0.25">
      <c r="A114" s="11">
        <v>111</v>
      </c>
      <c r="B114" s="24" t="s">
        <v>215</v>
      </c>
      <c r="C114" s="25" t="s">
        <v>27</v>
      </c>
      <c r="D114" s="25" t="s">
        <v>186</v>
      </c>
      <c r="E114" s="26" t="s">
        <v>20</v>
      </c>
      <c r="F114" s="27">
        <v>12100</v>
      </c>
      <c r="G114" s="17" t="s">
        <v>21</v>
      </c>
      <c r="H114" s="18">
        <f t="shared" si="14"/>
        <v>12100</v>
      </c>
      <c r="I114" s="19">
        <f t="shared" si="10"/>
        <v>347.27</v>
      </c>
      <c r="J114" s="20" t="s">
        <v>22</v>
      </c>
      <c r="K114" s="21">
        <f t="shared" si="11"/>
        <v>367.84</v>
      </c>
      <c r="L114" s="20">
        <v>23.25</v>
      </c>
      <c r="M114" s="22">
        <f>+I114+K114+L114</f>
        <v>738.3599999999999</v>
      </c>
      <c r="N114" s="22">
        <f>+H114-I114-K114-L114</f>
        <v>11361.64</v>
      </c>
      <c r="O114" s="20" t="s">
        <v>23</v>
      </c>
    </row>
    <row r="115" spans="1:15" s="23" customFormat="1" ht="37.5" customHeight="1" x14ac:dyDescent="0.25">
      <c r="A115" s="11">
        <v>112</v>
      </c>
      <c r="B115" s="24" t="s">
        <v>216</v>
      </c>
      <c r="C115" s="25" t="s">
        <v>25</v>
      </c>
      <c r="D115" s="25" t="s">
        <v>112</v>
      </c>
      <c r="E115" s="26" t="s">
        <v>20</v>
      </c>
      <c r="F115" s="27">
        <v>12100</v>
      </c>
      <c r="G115" s="17" t="s">
        <v>21</v>
      </c>
      <c r="H115" s="18">
        <f t="shared" si="14"/>
        <v>12100</v>
      </c>
      <c r="I115" s="19">
        <f t="shared" si="10"/>
        <v>347.27</v>
      </c>
      <c r="J115" s="20" t="s">
        <v>22</v>
      </c>
      <c r="K115" s="21">
        <f t="shared" si="11"/>
        <v>367.84</v>
      </c>
      <c r="L115" s="20">
        <v>23.25</v>
      </c>
      <c r="M115" s="22">
        <f>+I115+K115+L115</f>
        <v>738.3599999999999</v>
      </c>
      <c r="N115" s="22">
        <f>+H115-I115-K115-L115</f>
        <v>11361.64</v>
      </c>
      <c r="O115" s="20" t="s">
        <v>23</v>
      </c>
    </row>
    <row r="116" spans="1:15" s="23" customFormat="1" ht="37.5" customHeight="1" x14ac:dyDescent="0.25">
      <c r="A116" s="11">
        <v>113</v>
      </c>
      <c r="B116" s="24" t="s">
        <v>217</v>
      </c>
      <c r="C116" s="25" t="s">
        <v>25</v>
      </c>
      <c r="D116" s="25" t="s">
        <v>19</v>
      </c>
      <c r="E116" s="26" t="s">
        <v>20</v>
      </c>
      <c r="F116" s="27">
        <v>10000</v>
      </c>
      <c r="G116" s="17" t="s">
        <v>21</v>
      </c>
      <c r="H116" s="18">
        <f t="shared" si="14"/>
        <v>10000</v>
      </c>
      <c r="I116" s="19">
        <f t="shared" si="10"/>
        <v>287</v>
      </c>
      <c r="J116" s="20" t="s">
        <v>22</v>
      </c>
      <c r="K116" s="21">
        <f t="shared" si="11"/>
        <v>304</v>
      </c>
      <c r="L116" s="20">
        <v>3575.84</v>
      </c>
      <c r="M116" s="22">
        <f>+I116+K116+L116</f>
        <v>4166.84</v>
      </c>
      <c r="N116" s="22">
        <f>+H116-I116-K116-L116</f>
        <v>5833.16</v>
      </c>
      <c r="O116" s="20" t="s">
        <v>23</v>
      </c>
    </row>
    <row r="117" spans="1:15" s="23" customFormat="1" ht="37.5" customHeight="1" x14ac:dyDescent="0.25">
      <c r="A117" s="11">
        <v>114</v>
      </c>
      <c r="B117" s="24" t="s">
        <v>218</v>
      </c>
      <c r="C117" s="25" t="s">
        <v>85</v>
      </c>
      <c r="D117" s="25" t="s">
        <v>51</v>
      </c>
      <c r="E117" s="26" t="s">
        <v>36</v>
      </c>
      <c r="F117" s="27">
        <v>85000</v>
      </c>
      <c r="G117" s="17" t="s">
        <v>21</v>
      </c>
      <c r="H117" s="18">
        <f t="shared" si="14"/>
        <v>85000</v>
      </c>
      <c r="I117" s="19">
        <f t="shared" si="10"/>
        <v>2439.5</v>
      </c>
      <c r="J117" s="20">
        <v>8576.99</v>
      </c>
      <c r="K117" s="21">
        <f t="shared" si="11"/>
        <v>2584</v>
      </c>
      <c r="L117" s="20">
        <v>3553.87</v>
      </c>
      <c r="M117" s="22">
        <f>+I117+J117+K117+L117</f>
        <v>17154.36</v>
      </c>
      <c r="N117" s="22">
        <f>+H117-I117-J117-K117-L117</f>
        <v>67845.64</v>
      </c>
      <c r="O117" s="20" t="s">
        <v>32</v>
      </c>
    </row>
    <row r="118" spans="1:15" s="23" customFormat="1" ht="37.5" customHeight="1" x14ac:dyDescent="0.25">
      <c r="A118" s="11">
        <v>115</v>
      </c>
      <c r="B118" s="24" t="s">
        <v>219</v>
      </c>
      <c r="C118" s="25" t="s">
        <v>108</v>
      </c>
      <c r="D118" s="25" t="s">
        <v>48</v>
      </c>
      <c r="E118" s="26" t="s">
        <v>20</v>
      </c>
      <c r="F118" s="27">
        <v>10000</v>
      </c>
      <c r="G118" s="17" t="s">
        <v>21</v>
      </c>
      <c r="H118" s="18">
        <f t="shared" si="14"/>
        <v>10000</v>
      </c>
      <c r="I118" s="19">
        <f t="shared" si="10"/>
        <v>287</v>
      </c>
      <c r="J118" s="20" t="s">
        <v>22</v>
      </c>
      <c r="K118" s="21">
        <f t="shared" si="11"/>
        <v>304</v>
      </c>
      <c r="L118" s="20">
        <v>23.25</v>
      </c>
      <c r="M118" s="22">
        <f>+I118+K118+L118</f>
        <v>614.25</v>
      </c>
      <c r="N118" s="22">
        <f>+H118-I118-K118-L118</f>
        <v>9385.75</v>
      </c>
      <c r="O118" s="20" t="s">
        <v>23</v>
      </c>
    </row>
    <row r="119" spans="1:15" s="23" customFormat="1" ht="37.5" customHeight="1" x14ac:dyDescent="0.25">
      <c r="A119" s="11">
        <v>116</v>
      </c>
      <c r="B119" s="24" t="s">
        <v>220</v>
      </c>
      <c r="C119" s="25" t="s">
        <v>27</v>
      </c>
      <c r="D119" s="25" t="s">
        <v>141</v>
      </c>
      <c r="E119" s="26" t="s">
        <v>20</v>
      </c>
      <c r="F119" s="27">
        <v>10000</v>
      </c>
      <c r="G119" s="17" t="s">
        <v>21</v>
      </c>
      <c r="H119" s="18">
        <f t="shared" si="14"/>
        <v>10000</v>
      </c>
      <c r="I119" s="19">
        <f t="shared" si="10"/>
        <v>287</v>
      </c>
      <c r="J119" s="20" t="s">
        <v>22</v>
      </c>
      <c r="K119" s="21">
        <f t="shared" si="11"/>
        <v>304</v>
      </c>
      <c r="L119" s="20">
        <v>203.25</v>
      </c>
      <c r="M119" s="22">
        <f>+I119+K119+L119</f>
        <v>794.25</v>
      </c>
      <c r="N119" s="22">
        <f>+H119-I119-K119-L119</f>
        <v>9205.75</v>
      </c>
      <c r="O119" s="20" t="s">
        <v>23</v>
      </c>
    </row>
    <row r="120" spans="1:15" s="23" customFormat="1" ht="37.5" customHeight="1" x14ac:dyDescent="0.25">
      <c r="A120" s="11">
        <v>117</v>
      </c>
      <c r="B120" s="24" t="s">
        <v>221</v>
      </c>
      <c r="C120" s="25" t="s">
        <v>222</v>
      </c>
      <c r="D120" s="30" t="s">
        <v>223</v>
      </c>
      <c r="E120" s="30" t="s">
        <v>71</v>
      </c>
      <c r="F120" s="33">
        <v>19800</v>
      </c>
      <c r="G120" s="17" t="s">
        <v>21</v>
      </c>
      <c r="H120" s="18">
        <f t="shared" si="14"/>
        <v>19800</v>
      </c>
      <c r="I120" s="19">
        <f t="shared" ref="I120:I183" si="17">+H120*2.87%</f>
        <v>568.26</v>
      </c>
      <c r="J120" s="20" t="s">
        <v>22</v>
      </c>
      <c r="K120" s="21">
        <f t="shared" si="11"/>
        <v>601.91999999999996</v>
      </c>
      <c r="L120" s="20">
        <v>23.25</v>
      </c>
      <c r="M120" s="22">
        <f>+I120+K120+L120</f>
        <v>1193.4299999999998</v>
      </c>
      <c r="N120" s="22">
        <f>+H120-I120-K120-L120</f>
        <v>18606.570000000003</v>
      </c>
      <c r="O120" s="20" t="s">
        <v>32</v>
      </c>
    </row>
    <row r="121" spans="1:15" s="23" customFormat="1" ht="37.5" customHeight="1" x14ac:dyDescent="0.25">
      <c r="A121" s="11">
        <v>118</v>
      </c>
      <c r="B121" s="24" t="s">
        <v>224</v>
      </c>
      <c r="C121" s="25" t="s">
        <v>27</v>
      </c>
      <c r="D121" s="25" t="s">
        <v>19</v>
      </c>
      <c r="E121" s="26" t="s">
        <v>20</v>
      </c>
      <c r="F121" s="27">
        <v>10000</v>
      </c>
      <c r="G121" s="17" t="s">
        <v>21</v>
      </c>
      <c r="H121" s="18">
        <f t="shared" si="14"/>
        <v>10000</v>
      </c>
      <c r="I121" s="19">
        <f t="shared" si="17"/>
        <v>287</v>
      </c>
      <c r="J121" s="20" t="s">
        <v>22</v>
      </c>
      <c r="K121" s="21">
        <f t="shared" si="11"/>
        <v>304</v>
      </c>
      <c r="L121" s="20">
        <v>23.25</v>
      </c>
      <c r="M121" s="22">
        <f>+I121+K121+L121</f>
        <v>614.25</v>
      </c>
      <c r="N121" s="22">
        <f>+H121-I121-K121-L121</f>
        <v>9385.75</v>
      </c>
      <c r="O121" s="20" t="s">
        <v>23</v>
      </c>
    </row>
    <row r="122" spans="1:15" s="23" customFormat="1" ht="37.5" customHeight="1" x14ac:dyDescent="0.25">
      <c r="A122" s="11">
        <v>119</v>
      </c>
      <c r="B122" s="24" t="s">
        <v>225</v>
      </c>
      <c r="C122" s="25" t="s">
        <v>226</v>
      </c>
      <c r="D122" s="25" t="s">
        <v>227</v>
      </c>
      <c r="E122" s="26" t="s">
        <v>44</v>
      </c>
      <c r="F122" s="27">
        <v>33500</v>
      </c>
      <c r="G122" s="17" t="s">
        <v>21</v>
      </c>
      <c r="H122" s="18">
        <f t="shared" si="14"/>
        <v>33500</v>
      </c>
      <c r="I122" s="19">
        <f t="shared" si="17"/>
        <v>961.45</v>
      </c>
      <c r="J122" s="20" t="s">
        <v>22</v>
      </c>
      <c r="K122" s="21">
        <f t="shared" ref="K122:K185" si="18">+H122*3.04%</f>
        <v>1018.4</v>
      </c>
      <c r="L122" s="20">
        <v>23.25</v>
      </c>
      <c r="M122" s="22">
        <f>+I122+K122+L122</f>
        <v>2003.1</v>
      </c>
      <c r="N122" s="22">
        <f>+H122-I122-K122-L122</f>
        <v>31496.899999999998</v>
      </c>
      <c r="O122" s="20" t="s">
        <v>23</v>
      </c>
    </row>
    <row r="123" spans="1:15" s="23" customFormat="1" ht="37.5" customHeight="1" x14ac:dyDescent="0.25">
      <c r="A123" s="11">
        <v>120</v>
      </c>
      <c r="B123" s="24" t="s">
        <v>228</v>
      </c>
      <c r="C123" s="25" t="s">
        <v>195</v>
      </c>
      <c r="D123" s="25" t="s">
        <v>56</v>
      </c>
      <c r="E123" s="26" t="s">
        <v>36</v>
      </c>
      <c r="F123" s="27">
        <v>75000</v>
      </c>
      <c r="G123" s="17" t="s">
        <v>21</v>
      </c>
      <c r="H123" s="18">
        <f t="shared" si="14"/>
        <v>75000</v>
      </c>
      <c r="I123" s="19">
        <f t="shared" si="17"/>
        <v>2152.5</v>
      </c>
      <c r="J123" s="20">
        <v>6071.35</v>
      </c>
      <c r="K123" s="21">
        <f t="shared" si="18"/>
        <v>2280</v>
      </c>
      <c r="L123" s="20">
        <v>14775.34</v>
      </c>
      <c r="M123" s="22">
        <f>+I123+J123+K123+L123</f>
        <v>25279.190000000002</v>
      </c>
      <c r="N123" s="22">
        <f>+H123-I123-J123-K123-L123</f>
        <v>49720.81</v>
      </c>
      <c r="O123" s="20" t="s">
        <v>23</v>
      </c>
    </row>
    <row r="124" spans="1:15" s="23" customFormat="1" ht="37.5" customHeight="1" x14ac:dyDescent="0.25">
      <c r="A124" s="11">
        <v>121</v>
      </c>
      <c r="B124" s="24" t="s">
        <v>229</v>
      </c>
      <c r="C124" s="25" t="s">
        <v>162</v>
      </c>
      <c r="D124" s="25" t="s">
        <v>51</v>
      </c>
      <c r="E124" s="26" t="s">
        <v>36</v>
      </c>
      <c r="F124" s="27">
        <f>55000+30000</f>
        <v>85000</v>
      </c>
      <c r="G124" s="17" t="s">
        <v>21</v>
      </c>
      <c r="H124" s="18">
        <f t="shared" si="14"/>
        <v>85000</v>
      </c>
      <c r="I124" s="19">
        <f t="shared" si="17"/>
        <v>2439.5</v>
      </c>
      <c r="J124" s="20">
        <v>8576.99</v>
      </c>
      <c r="K124" s="21">
        <f t="shared" si="18"/>
        <v>2584</v>
      </c>
      <c r="L124" s="20">
        <v>31403.06</v>
      </c>
      <c r="M124" s="22">
        <f>+I124+J124+K124+L124</f>
        <v>45003.55</v>
      </c>
      <c r="N124" s="22">
        <f>+H124-I124-J124-K124-L124</f>
        <v>39996.449999999997</v>
      </c>
      <c r="O124" s="20" t="s">
        <v>32</v>
      </c>
    </row>
    <row r="125" spans="1:15" s="23" customFormat="1" ht="37.5" customHeight="1" x14ac:dyDescent="0.25">
      <c r="A125" s="11">
        <v>122</v>
      </c>
      <c r="B125" s="24" t="s">
        <v>230</v>
      </c>
      <c r="C125" s="29" t="s">
        <v>47</v>
      </c>
      <c r="D125" s="25" t="s">
        <v>137</v>
      </c>
      <c r="E125" s="26" t="s">
        <v>44</v>
      </c>
      <c r="F125" s="27">
        <v>50000</v>
      </c>
      <c r="G125" s="17" t="s">
        <v>21</v>
      </c>
      <c r="H125" s="18">
        <f t="shared" si="14"/>
        <v>50000</v>
      </c>
      <c r="I125" s="19">
        <f t="shared" si="17"/>
        <v>1435</v>
      </c>
      <c r="J125" s="20">
        <v>1854</v>
      </c>
      <c r="K125" s="21">
        <f t="shared" si="18"/>
        <v>1520</v>
      </c>
      <c r="L125" s="20">
        <v>1623.25</v>
      </c>
      <c r="M125" s="22">
        <f>+I125+J125+K125+L125</f>
        <v>6432.25</v>
      </c>
      <c r="N125" s="22">
        <f>+H125-I125-J125-K125-L125</f>
        <v>43567.75</v>
      </c>
      <c r="O125" s="20" t="s">
        <v>32</v>
      </c>
    </row>
    <row r="126" spans="1:15" s="23" customFormat="1" ht="37.5" customHeight="1" x14ac:dyDescent="0.25">
      <c r="A126" s="11">
        <v>123</v>
      </c>
      <c r="B126" s="24" t="s">
        <v>231</v>
      </c>
      <c r="C126" s="25" t="s">
        <v>232</v>
      </c>
      <c r="D126" s="25" t="s">
        <v>233</v>
      </c>
      <c r="E126" s="26" t="s">
        <v>36</v>
      </c>
      <c r="F126" s="27">
        <v>24281.25</v>
      </c>
      <c r="G126" s="17" t="s">
        <v>21</v>
      </c>
      <c r="H126" s="18">
        <f t="shared" si="14"/>
        <v>24281.25</v>
      </c>
      <c r="I126" s="19">
        <f t="shared" si="17"/>
        <v>696.87187500000005</v>
      </c>
      <c r="J126" s="20" t="s">
        <v>22</v>
      </c>
      <c r="K126" s="21">
        <f t="shared" si="18"/>
        <v>738.15</v>
      </c>
      <c r="L126" s="20">
        <v>2135.85</v>
      </c>
      <c r="M126" s="22">
        <f>+I126+K126+L126</f>
        <v>3570.8718749999998</v>
      </c>
      <c r="N126" s="22">
        <f>+H126-I126-K126-L126</f>
        <v>20710.378124999999</v>
      </c>
      <c r="O126" s="20" t="s">
        <v>32</v>
      </c>
    </row>
    <row r="127" spans="1:15" s="23" customFormat="1" ht="37.5" customHeight="1" x14ac:dyDescent="0.25">
      <c r="A127" s="11">
        <v>124</v>
      </c>
      <c r="B127" s="24" t="s">
        <v>234</v>
      </c>
      <c r="C127" s="29" t="s">
        <v>47</v>
      </c>
      <c r="D127" s="25" t="s">
        <v>137</v>
      </c>
      <c r="E127" s="26" t="s">
        <v>44</v>
      </c>
      <c r="F127" s="27">
        <v>50000</v>
      </c>
      <c r="G127" s="17" t="s">
        <v>21</v>
      </c>
      <c r="H127" s="18">
        <f t="shared" si="14"/>
        <v>50000</v>
      </c>
      <c r="I127" s="19">
        <f t="shared" si="17"/>
        <v>1435</v>
      </c>
      <c r="J127" s="20">
        <v>1854</v>
      </c>
      <c r="K127" s="21">
        <f t="shared" si="18"/>
        <v>1520</v>
      </c>
      <c r="L127" s="20">
        <v>2023.25</v>
      </c>
      <c r="M127" s="22">
        <f>+I127+J127+K127+L127</f>
        <v>6832.25</v>
      </c>
      <c r="N127" s="22">
        <f>+H127-I127-J127-K127-L127</f>
        <v>43167.75</v>
      </c>
      <c r="O127" s="20" t="s">
        <v>32</v>
      </c>
    </row>
    <row r="128" spans="1:15" s="23" customFormat="1" ht="37.5" customHeight="1" x14ac:dyDescent="0.25">
      <c r="A128" s="11">
        <v>125</v>
      </c>
      <c r="B128" s="24" t="s">
        <v>235</v>
      </c>
      <c r="C128" s="25" t="s">
        <v>236</v>
      </c>
      <c r="D128" s="30" t="s">
        <v>164</v>
      </c>
      <c r="E128" s="30" t="s">
        <v>44</v>
      </c>
      <c r="F128" s="33">
        <v>14850</v>
      </c>
      <c r="G128" s="17" t="s">
        <v>21</v>
      </c>
      <c r="H128" s="18">
        <f t="shared" si="14"/>
        <v>14850</v>
      </c>
      <c r="I128" s="19">
        <f t="shared" si="17"/>
        <v>426.19499999999999</v>
      </c>
      <c r="J128" s="20" t="s">
        <v>22</v>
      </c>
      <c r="K128" s="21">
        <f t="shared" si="18"/>
        <v>451.44</v>
      </c>
      <c r="L128" s="20">
        <v>1023.25</v>
      </c>
      <c r="M128" s="22">
        <f>+I128+K128+L128</f>
        <v>1900.885</v>
      </c>
      <c r="N128" s="22">
        <v>12949.11</v>
      </c>
      <c r="O128" s="20" t="s">
        <v>32</v>
      </c>
    </row>
    <row r="129" spans="1:15" s="23" customFormat="1" ht="37.5" customHeight="1" x14ac:dyDescent="0.25">
      <c r="A129" s="11">
        <v>126</v>
      </c>
      <c r="B129" s="24" t="s">
        <v>237</v>
      </c>
      <c r="C129" s="25" t="s">
        <v>167</v>
      </c>
      <c r="D129" s="25" t="s">
        <v>51</v>
      </c>
      <c r="E129" s="26" t="s">
        <v>44</v>
      </c>
      <c r="F129" s="27">
        <v>85000</v>
      </c>
      <c r="G129" s="17" t="s">
        <v>21</v>
      </c>
      <c r="H129" s="18">
        <f t="shared" si="14"/>
        <v>85000</v>
      </c>
      <c r="I129" s="19">
        <f t="shared" si="17"/>
        <v>2439.5</v>
      </c>
      <c r="J129" s="20">
        <v>8576.99</v>
      </c>
      <c r="K129" s="21">
        <f t="shared" si="18"/>
        <v>2584</v>
      </c>
      <c r="L129" s="20">
        <v>475.69</v>
      </c>
      <c r="M129" s="22">
        <f>+I129+J129+K129+L129</f>
        <v>14076.18</v>
      </c>
      <c r="N129" s="22">
        <f>+H129-I129-J129-K129-L129</f>
        <v>70923.819999999992</v>
      </c>
      <c r="O129" s="20" t="s">
        <v>23</v>
      </c>
    </row>
    <row r="130" spans="1:15" s="23" customFormat="1" ht="37.5" customHeight="1" x14ac:dyDescent="0.25">
      <c r="A130" s="11">
        <v>127</v>
      </c>
      <c r="B130" s="24" t="s">
        <v>238</v>
      </c>
      <c r="C130" s="25" t="s">
        <v>134</v>
      </c>
      <c r="D130" s="25" t="s">
        <v>56</v>
      </c>
      <c r="E130" s="26" t="s">
        <v>36</v>
      </c>
      <c r="F130" s="27">
        <v>75000</v>
      </c>
      <c r="G130" s="17" t="s">
        <v>21</v>
      </c>
      <c r="H130" s="18">
        <f t="shared" si="14"/>
        <v>75000</v>
      </c>
      <c r="I130" s="19">
        <f t="shared" si="17"/>
        <v>2152.5</v>
      </c>
      <c r="J130" s="20">
        <v>6309.38</v>
      </c>
      <c r="K130" s="21">
        <f t="shared" si="18"/>
        <v>2280</v>
      </c>
      <c r="L130" s="20">
        <v>6221.02</v>
      </c>
      <c r="M130" s="22">
        <f>+I130+J130+K130+L130</f>
        <v>16962.900000000001</v>
      </c>
      <c r="N130" s="22">
        <f>+H130-I130-J130-K130-L130</f>
        <v>58037.099999999991</v>
      </c>
      <c r="O130" s="20" t="s">
        <v>23</v>
      </c>
    </row>
    <row r="131" spans="1:15" s="23" customFormat="1" ht="37.5" customHeight="1" x14ac:dyDescent="0.25">
      <c r="A131" s="11">
        <v>128</v>
      </c>
      <c r="B131" s="24" t="s">
        <v>239</v>
      </c>
      <c r="C131" s="25" t="s">
        <v>76</v>
      </c>
      <c r="D131" s="25" t="s">
        <v>19</v>
      </c>
      <c r="E131" s="26" t="s">
        <v>20</v>
      </c>
      <c r="F131" s="27">
        <v>10000</v>
      </c>
      <c r="G131" s="17" t="s">
        <v>21</v>
      </c>
      <c r="H131" s="18">
        <f t="shared" si="14"/>
        <v>10000</v>
      </c>
      <c r="I131" s="19">
        <f t="shared" si="17"/>
        <v>287</v>
      </c>
      <c r="J131" s="20" t="s">
        <v>22</v>
      </c>
      <c r="K131" s="21">
        <f t="shared" si="18"/>
        <v>304</v>
      </c>
      <c r="L131" s="20">
        <v>23.25</v>
      </c>
      <c r="M131" s="22">
        <f>+I131+K131+L131</f>
        <v>614.25</v>
      </c>
      <c r="N131" s="22">
        <f>+H131-I131-K131-L131</f>
        <v>9385.75</v>
      </c>
      <c r="O131" s="20" t="s">
        <v>23</v>
      </c>
    </row>
    <row r="132" spans="1:15" s="23" customFormat="1" ht="37.5" customHeight="1" x14ac:dyDescent="0.25">
      <c r="A132" s="11">
        <v>129</v>
      </c>
      <c r="B132" s="24" t="s">
        <v>240</v>
      </c>
      <c r="C132" s="25" t="s">
        <v>18</v>
      </c>
      <c r="D132" s="25" t="s">
        <v>48</v>
      </c>
      <c r="E132" s="26" t="s">
        <v>20</v>
      </c>
      <c r="F132" s="27">
        <v>10000</v>
      </c>
      <c r="G132" s="17" t="s">
        <v>21</v>
      </c>
      <c r="H132" s="18">
        <f t="shared" si="14"/>
        <v>10000</v>
      </c>
      <c r="I132" s="19">
        <f t="shared" si="17"/>
        <v>287</v>
      </c>
      <c r="J132" s="20" t="s">
        <v>22</v>
      </c>
      <c r="K132" s="21">
        <f t="shared" si="18"/>
        <v>304</v>
      </c>
      <c r="L132" s="20">
        <v>523.25</v>
      </c>
      <c r="M132" s="22">
        <f>+I132+K132+L132</f>
        <v>1114.25</v>
      </c>
      <c r="N132" s="22">
        <f>+H132-I132-K132-L132</f>
        <v>8885.75</v>
      </c>
      <c r="O132" s="20" t="s">
        <v>23</v>
      </c>
    </row>
    <row r="133" spans="1:15" s="23" customFormat="1" ht="37.5" customHeight="1" x14ac:dyDescent="0.25">
      <c r="A133" s="11">
        <v>130</v>
      </c>
      <c r="B133" s="24" t="s">
        <v>241</v>
      </c>
      <c r="C133" s="25" t="s">
        <v>25</v>
      </c>
      <c r="D133" s="25" t="s">
        <v>112</v>
      </c>
      <c r="E133" s="26" t="s">
        <v>20</v>
      </c>
      <c r="F133" s="27">
        <v>10000</v>
      </c>
      <c r="G133" s="17" t="s">
        <v>21</v>
      </c>
      <c r="H133" s="18">
        <f t="shared" ref="H133:H196" si="19">+F133</f>
        <v>10000</v>
      </c>
      <c r="I133" s="19">
        <f t="shared" si="17"/>
        <v>287</v>
      </c>
      <c r="J133" s="20" t="s">
        <v>22</v>
      </c>
      <c r="K133" s="21">
        <f t="shared" si="18"/>
        <v>304</v>
      </c>
      <c r="L133" s="20">
        <v>3068.13</v>
      </c>
      <c r="M133" s="22">
        <f>+I133+K133+L133</f>
        <v>3659.13</v>
      </c>
      <c r="N133" s="22">
        <f>+H133-I133-K133-L133</f>
        <v>6340.87</v>
      </c>
      <c r="O133" s="20" t="s">
        <v>23</v>
      </c>
    </row>
    <row r="134" spans="1:15" s="23" customFormat="1" ht="37.5" customHeight="1" x14ac:dyDescent="0.25">
      <c r="A134" s="11">
        <v>131</v>
      </c>
      <c r="B134" s="24" t="s">
        <v>242</v>
      </c>
      <c r="C134" s="25" t="s">
        <v>167</v>
      </c>
      <c r="D134" s="25" t="s">
        <v>196</v>
      </c>
      <c r="E134" s="26" t="s">
        <v>44</v>
      </c>
      <c r="F134" s="27">
        <v>95000</v>
      </c>
      <c r="G134" s="17" t="s">
        <v>21</v>
      </c>
      <c r="H134" s="18">
        <f t="shared" si="19"/>
        <v>95000</v>
      </c>
      <c r="I134" s="19">
        <f t="shared" si="17"/>
        <v>2726.5</v>
      </c>
      <c r="J134" s="20">
        <v>10929.24</v>
      </c>
      <c r="K134" s="21">
        <f t="shared" si="18"/>
        <v>2888</v>
      </c>
      <c r="L134" s="20">
        <v>1861.94</v>
      </c>
      <c r="M134" s="22">
        <f>+I134+J134+K134+L134</f>
        <v>18405.679999999997</v>
      </c>
      <c r="N134" s="22">
        <f>+H134-I134-J134-K134-L134</f>
        <v>76594.319999999992</v>
      </c>
      <c r="O134" s="20" t="s">
        <v>23</v>
      </c>
    </row>
    <row r="135" spans="1:15" s="23" customFormat="1" ht="37.5" customHeight="1" x14ac:dyDescent="0.25">
      <c r="A135" s="11">
        <v>132</v>
      </c>
      <c r="B135" s="24" t="s">
        <v>243</v>
      </c>
      <c r="C135" s="25" t="s">
        <v>244</v>
      </c>
      <c r="D135" s="25" t="s">
        <v>245</v>
      </c>
      <c r="E135" s="26" t="s">
        <v>44</v>
      </c>
      <c r="F135" s="27">
        <v>16342.54</v>
      </c>
      <c r="G135" s="17" t="s">
        <v>21</v>
      </c>
      <c r="H135" s="18">
        <f t="shared" si="19"/>
        <v>16342.54</v>
      </c>
      <c r="I135" s="19">
        <f t="shared" si="17"/>
        <v>469.03089800000004</v>
      </c>
      <c r="J135" s="20" t="s">
        <v>22</v>
      </c>
      <c r="K135" s="21">
        <f t="shared" si="18"/>
        <v>496.81321600000001</v>
      </c>
      <c r="L135" s="20">
        <v>3766.18</v>
      </c>
      <c r="M135" s="22">
        <f t="shared" ref="M135:M140" si="20">+I135+K135+L135</f>
        <v>4732.0241139999998</v>
      </c>
      <c r="N135" s="22">
        <f t="shared" ref="N135:N140" si="21">+H135-I135-K135-L135</f>
        <v>11610.515885999999</v>
      </c>
      <c r="O135" s="20" t="s">
        <v>23</v>
      </c>
    </row>
    <row r="136" spans="1:15" s="23" customFormat="1" ht="37.5" customHeight="1" x14ac:dyDescent="0.25">
      <c r="A136" s="11">
        <v>133</v>
      </c>
      <c r="B136" s="24" t="s">
        <v>246</v>
      </c>
      <c r="C136" s="25" t="s">
        <v>76</v>
      </c>
      <c r="D136" s="25" t="s">
        <v>112</v>
      </c>
      <c r="E136" s="26" t="s">
        <v>20</v>
      </c>
      <c r="F136" s="27">
        <v>11000</v>
      </c>
      <c r="G136" s="17" t="s">
        <v>21</v>
      </c>
      <c r="H136" s="18">
        <f t="shared" si="19"/>
        <v>11000</v>
      </c>
      <c r="I136" s="19">
        <f t="shared" si="17"/>
        <v>315.7</v>
      </c>
      <c r="J136" s="20" t="s">
        <v>22</v>
      </c>
      <c r="K136" s="21">
        <f t="shared" si="18"/>
        <v>334.4</v>
      </c>
      <c r="L136" s="20">
        <v>23.25</v>
      </c>
      <c r="M136" s="22">
        <f t="shared" si="20"/>
        <v>673.34999999999991</v>
      </c>
      <c r="N136" s="22">
        <f t="shared" si="21"/>
        <v>10326.65</v>
      </c>
      <c r="O136" s="20" t="s">
        <v>23</v>
      </c>
    </row>
    <row r="137" spans="1:15" s="23" customFormat="1" ht="37.5" customHeight="1" x14ac:dyDescent="0.25">
      <c r="A137" s="11">
        <v>134</v>
      </c>
      <c r="B137" s="24" t="s">
        <v>247</v>
      </c>
      <c r="C137" s="25" t="s">
        <v>27</v>
      </c>
      <c r="D137" s="25" t="s">
        <v>48</v>
      </c>
      <c r="E137" s="26" t="s">
        <v>20</v>
      </c>
      <c r="F137" s="27">
        <v>10000</v>
      </c>
      <c r="G137" s="17" t="s">
        <v>21</v>
      </c>
      <c r="H137" s="18">
        <f t="shared" si="19"/>
        <v>10000</v>
      </c>
      <c r="I137" s="19">
        <f t="shared" si="17"/>
        <v>287</v>
      </c>
      <c r="J137" s="20" t="s">
        <v>22</v>
      </c>
      <c r="K137" s="21">
        <f t="shared" si="18"/>
        <v>304</v>
      </c>
      <c r="L137" s="20">
        <v>23.25</v>
      </c>
      <c r="M137" s="22">
        <f t="shared" si="20"/>
        <v>614.25</v>
      </c>
      <c r="N137" s="22">
        <f t="shared" si="21"/>
        <v>9385.75</v>
      </c>
      <c r="O137" s="20" t="s">
        <v>23</v>
      </c>
    </row>
    <row r="138" spans="1:15" s="23" customFormat="1" ht="37.5" customHeight="1" x14ac:dyDescent="0.25">
      <c r="A138" s="11">
        <v>135</v>
      </c>
      <c r="B138" s="24" t="s">
        <v>248</v>
      </c>
      <c r="C138" s="25" t="s">
        <v>27</v>
      </c>
      <c r="D138" s="25" t="s">
        <v>112</v>
      </c>
      <c r="E138" s="26" t="s">
        <v>20</v>
      </c>
      <c r="F138" s="27">
        <v>10000</v>
      </c>
      <c r="G138" s="17" t="s">
        <v>21</v>
      </c>
      <c r="H138" s="18">
        <f t="shared" si="19"/>
        <v>10000</v>
      </c>
      <c r="I138" s="19">
        <f t="shared" si="17"/>
        <v>287</v>
      </c>
      <c r="J138" s="20" t="s">
        <v>22</v>
      </c>
      <c r="K138" s="21">
        <f t="shared" si="18"/>
        <v>304</v>
      </c>
      <c r="L138" s="20">
        <v>2566.59</v>
      </c>
      <c r="M138" s="22">
        <f t="shared" si="20"/>
        <v>3157.59</v>
      </c>
      <c r="N138" s="22">
        <f t="shared" si="21"/>
        <v>6842.41</v>
      </c>
      <c r="O138" s="20" t="s">
        <v>23</v>
      </c>
    </row>
    <row r="139" spans="1:15" s="23" customFormat="1" ht="37.5" customHeight="1" x14ac:dyDescent="0.25">
      <c r="A139" s="11">
        <v>136</v>
      </c>
      <c r="B139" s="24" t="s">
        <v>249</v>
      </c>
      <c r="C139" s="25" t="s">
        <v>147</v>
      </c>
      <c r="D139" s="25" t="s">
        <v>19</v>
      </c>
      <c r="E139" s="26" t="s">
        <v>20</v>
      </c>
      <c r="F139" s="27">
        <v>10000</v>
      </c>
      <c r="G139" s="17" t="s">
        <v>21</v>
      </c>
      <c r="H139" s="18">
        <f t="shared" si="19"/>
        <v>10000</v>
      </c>
      <c r="I139" s="19">
        <f t="shared" si="17"/>
        <v>287</v>
      </c>
      <c r="J139" s="20" t="s">
        <v>22</v>
      </c>
      <c r="K139" s="21">
        <f t="shared" si="18"/>
        <v>304</v>
      </c>
      <c r="L139" s="20">
        <v>23.25</v>
      </c>
      <c r="M139" s="22">
        <f t="shared" si="20"/>
        <v>614.25</v>
      </c>
      <c r="N139" s="22">
        <f t="shared" si="21"/>
        <v>9385.75</v>
      </c>
      <c r="O139" s="20" t="s">
        <v>23</v>
      </c>
    </row>
    <row r="140" spans="1:15" s="23" customFormat="1" ht="37.5" customHeight="1" x14ac:dyDescent="0.25">
      <c r="A140" s="11">
        <v>137</v>
      </c>
      <c r="B140" s="24" t="s">
        <v>250</v>
      </c>
      <c r="C140" s="25" t="s">
        <v>96</v>
      </c>
      <c r="D140" s="25" t="s">
        <v>48</v>
      </c>
      <c r="E140" s="26" t="s">
        <v>20</v>
      </c>
      <c r="F140" s="27">
        <v>10000</v>
      </c>
      <c r="G140" s="17" t="s">
        <v>21</v>
      </c>
      <c r="H140" s="18">
        <f t="shared" si="19"/>
        <v>10000</v>
      </c>
      <c r="I140" s="19">
        <f t="shared" si="17"/>
        <v>287</v>
      </c>
      <c r="J140" s="20" t="s">
        <v>22</v>
      </c>
      <c r="K140" s="21">
        <f t="shared" si="18"/>
        <v>304</v>
      </c>
      <c r="L140" s="20">
        <v>23.25</v>
      </c>
      <c r="M140" s="22">
        <f t="shared" si="20"/>
        <v>614.25</v>
      </c>
      <c r="N140" s="22">
        <f t="shared" si="21"/>
        <v>9385.75</v>
      </c>
      <c r="O140" s="20" t="s">
        <v>23</v>
      </c>
    </row>
    <row r="141" spans="1:15" s="23" customFormat="1" ht="37.5" customHeight="1" x14ac:dyDescent="0.25">
      <c r="A141" s="11">
        <v>138</v>
      </c>
      <c r="B141" s="24" t="s">
        <v>251</v>
      </c>
      <c r="C141" s="25" t="s">
        <v>252</v>
      </c>
      <c r="D141" s="30" t="s">
        <v>39</v>
      </c>
      <c r="E141" s="30" t="s">
        <v>71</v>
      </c>
      <c r="F141" s="33">
        <v>11000</v>
      </c>
      <c r="G141" s="17" t="s">
        <v>21</v>
      </c>
      <c r="H141" s="18">
        <f t="shared" si="19"/>
        <v>11000</v>
      </c>
      <c r="I141" s="19">
        <f t="shared" si="17"/>
        <v>315.7</v>
      </c>
      <c r="J141" s="20" t="s">
        <v>22</v>
      </c>
      <c r="K141" s="21">
        <f t="shared" si="18"/>
        <v>334.4</v>
      </c>
      <c r="L141" s="20">
        <v>23.25</v>
      </c>
      <c r="M141" s="22">
        <f>+I141+K141+L141</f>
        <v>673.34999999999991</v>
      </c>
      <c r="N141" s="22">
        <f>+H141-I141-K141-L141</f>
        <v>10326.65</v>
      </c>
      <c r="O141" s="20" t="s">
        <v>23</v>
      </c>
    </row>
    <row r="142" spans="1:15" s="23" customFormat="1" ht="37.5" customHeight="1" x14ac:dyDescent="0.25">
      <c r="A142" s="11">
        <v>139</v>
      </c>
      <c r="B142" s="24" t="s">
        <v>253</v>
      </c>
      <c r="C142" s="29" t="s">
        <v>55</v>
      </c>
      <c r="D142" s="25" t="s">
        <v>186</v>
      </c>
      <c r="E142" s="26" t="s">
        <v>20</v>
      </c>
      <c r="F142" s="27">
        <v>13100</v>
      </c>
      <c r="G142" s="17" t="s">
        <v>21</v>
      </c>
      <c r="H142" s="18">
        <f t="shared" si="19"/>
        <v>13100</v>
      </c>
      <c r="I142" s="19">
        <f t="shared" si="17"/>
        <v>375.96999999999997</v>
      </c>
      <c r="J142" s="20" t="s">
        <v>22</v>
      </c>
      <c r="K142" s="21">
        <f t="shared" si="18"/>
        <v>398.24</v>
      </c>
      <c r="L142" s="20">
        <v>23.25</v>
      </c>
      <c r="M142" s="22">
        <f>+I142+K142+L142</f>
        <v>797.46</v>
      </c>
      <c r="N142" s="22">
        <f>+H142-I142-K142-L142</f>
        <v>12302.54</v>
      </c>
      <c r="O142" s="20" t="s">
        <v>23</v>
      </c>
    </row>
    <row r="143" spans="1:15" s="23" customFormat="1" ht="37.5" customHeight="1" x14ac:dyDescent="0.25">
      <c r="A143" s="11">
        <v>140</v>
      </c>
      <c r="B143" s="24" t="s">
        <v>254</v>
      </c>
      <c r="C143" s="25" t="s">
        <v>145</v>
      </c>
      <c r="D143" s="25" t="s">
        <v>56</v>
      </c>
      <c r="E143" s="26" t="s">
        <v>44</v>
      </c>
      <c r="F143" s="27">
        <v>40000</v>
      </c>
      <c r="G143" s="17" t="s">
        <v>21</v>
      </c>
      <c r="H143" s="18">
        <f t="shared" si="19"/>
        <v>40000</v>
      </c>
      <c r="I143" s="19">
        <f t="shared" si="17"/>
        <v>1148</v>
      </c>
      <c r="J143" s="20">
        <v>442.65</v>
      </c>
      <c r="K143" s="21">
        <f t="shared" si="18"/>
        <v>1216</v>
      </c>
      <c r="L143" s="20">
        <v>4988.37</v>
      </c>
      <c r="M143" s="22">
        <f>+I143+J143+K143+L143</f>
        <v>7795.02</v>
      </c>
      <c r="N143" s="22">
        <f>+H143-I143-J143-K143-L143</f>
        <v>32204.98</v>
      </c>
      <c r="O143" s="20" t="s">
        <v>23</v>
      </c>
    </row>
    <row r="144" spans="1:15" s="23" customFormat="1" ht="37.5" customHeight="1" x14ac:dyDescent="0.25">
      <c r="A144" s="11">
        <v>141</v>
      </c>
      <c r="B144" s="24" t="s">
        <v>255</v>
      </c>
      <c r="C144" s="25" t="s">
        <v>256</v>
      </c>
      <c r="D144" s="25" t="s">
        <v>257</v>
      </c>
      <c r="E144" s="26" t="s">
        <v>36</v>
      </c>
      <c r="F144" s="27">
        <v>65000</v>
      </c>
      <c r="G144" s="17" t="s">
        <v>21</v>
      </c>
      <c r="H144" s="18">
        <f t="shared" si="19"/>
        <v>65000</v>
      </c>
      <c r="I144" s="19">
        <f t="shared" si="17"/>
        <v>1865.5</v>
      </c>
      <c r="J144" s="20">
        <v>4189.55</v>
      </c>
      <c r="K144" s="21">
        <f t="shared" si="18"/>
        <v>1976</v>
      </c>
      <c r="L144" s="20">
        <v>16025.11</v>
      </c>
      <c r="M144" s="22">
        <f>+I144+J144+K144+L144</f>
        <v>24056.16</v>
      </c>
      <c r="N144" s="22">
        <f>+H144-I144-J144-K144-L144</f>
        <v>40943.839999999997</v>
      </c>
      <c r="O144" s="20" t="s">
        <v>23</v>
      </c>
    </row>
    <row r="145" spans="1:15" s="23" customFormat="1" ht="37.5" customHeight="1" x14ac:dyDescent="0.25">
      <c r="A145" s="11">
        <v>142</v>
      </c>
      <c r="B145" s="24" t="s">
        <v>258</v>
      </c>
      <c r="C145" s="29" t="s">
        <v>101</v>
      </c>
      <c r="D145" s="25" t="s">
        <v>48</v>
      </c>
      <c r="E145" s="26" t="s">
        <v>20</v>
      </c>
      <c r="F145" s="27">
        <v>10000</v>
      </c>
      <c r="G145" s="17" t="s">
        <v>21</v>
      </c>
      <c r="H145" s="18">
        <f t="shared" si="19"/>
        <v>10000</v>
      </c>
      <c r="I145" s="19">
        <f t="shared" si="17"/>
        <v>287</v>
      </c>
      <c r="J145" s="20" t="s">
        <v>22</v>
      </c>
      <c r="K145" s="21">
        <f t="shared" si="18"/>
        <v>304</v>
      </c>
      <c r="L145" s="20">
        <v>23.25</v>
      </c>
      <c r="M145" s="22">
        <f>+I145+K145+L145</f>
        <v>614.25</v>
      </c>
      <c r="N145" s="22">
        <f>+H145-I145-K145-L145</f>
        <v>9385.75</v>
      </c>
      <c r="O145" s="20" t="s">
        <v>23</v>
      </c>
    </row>
    <row r="146" spans="1:15" s="23" customFormat="1" ht="37.5" customHeight="1" x14ac:dyDescent="0.25">
      <c r="A146" s="11">
        <v>143</v>
      </c>
      <c r="B146" s="24" t="s">
        <v>259</v>
      </c>
      <c r="C146" s="29" t="s">
        <v>38</v>
      </c>
      <c r="D146" s="25" t="s">
        <v>260</v>
      </c>
      <c r="E146" s="26" t="s">
        <v>20</v>
      </c>
      <c r="F146" s="27">
        <v>10000</v>
      </c>
      <c r="G146" s="17" t="s">
        <v>21</v>
      </c>
      <c r="H146" s="18">
        <f t="shared" si="19"/>
        <v>10000</v>
      </c>
      <c r="I146" s="19">
        <f t="shared" si="17"/>
        <v>287</v>
      </c>
      <c r="J146" s="20" t="s">
        <v>22</v>
      </c>
      <c r="K146" s="21">
        <f t="shared" si="18"/>
        <v>304</v>
      </c>
      <c r="L146" s="20">
        <v>23.25</v>
      </c>
      <c r="M146" s="22">
        <f>+I146+K146+L146</f>
        <v>614.25</v>
      </c>
      <c r="N146" s="22">
        <f>+H146-I146-K146-L146</f>
        <v>9385.75</v>
      </c>
      <c r="O146" s="20" t="s">
        <v>23</v>
      </c>
    </row>
    <row r="147" spans="1:15" s="23" customFormat="1" ht="37.5" customHeight="1" x14ac:dyDescent="0.25">
      <c r="A147" s="11">
        <v>144</v>
      </c>
      <c r="B147" s="24" t="s">
        <v>261</v>
      </c>
      <c r="C147" s="25" t="s">
        <v>76</v>
      </c>
      <c r="D147" s="25" t="s">
        <v>19</v>
      </c>
      <c r="E147" s="26" t="s">
        <v>20</v>
      </c>
      <c r="F147" s="27">
        <v>11000</v>
      </c>
      <c r="G147" s="17" t="s">
        <v>21</v>
      </c>
      <c r="H147" s="18">
        <f t="shared" si="19"/>
        <v>11000</v>
      </c>
      <c r="I147" s="19">
        <f t="shared" si="17"/>
        <v>315.7</v>
      </c>
      <c r="J147" s="20" t="s">
        <v>22</v>
      </c>
      <c r="K147" s="21">
        <f t="shared" si="18"/>
        <v>334.4</v>
      </c>
      <c r="L147" s="20">
        <v>23.25</v>
      </c>
      <c r="M147" s="22">
        <f>+I147+K147+L147</f>
        <v>673.34999999999991</v>
      </c>
      <c r="N147" s="22">
        <f>+H147-I147-K147-L147</f>
        <v>10326.65</v>
      </c>
      <c r="O147" s="20" t="s">
        <v>23</v>
      </c>
    </row>
    <row r="148" spans="1:15" s="23" customFormat="1" ht="37.5" customHeight="1" x14ac:dyDescent="0.25">
      <c r="A148" s="11">
        <v>145</v>
      </c>
      <c r="B148" s="24" t="s">
        <v>262</v>
      </c>
      <c r="C148" s="25" t="s">
        <v>263</v>
      </c>
      <c r="D148" s="25" t="s">
        <v>264</v>
      </c>
      <c r="E148" s="26" t="s">
        <v>265</v>
      </c>
      <c r="F148" s="27">
        <v>240000</v>
      </c>
      <c r="G148" s="17" t="s">
        <v>21</v>
      </c>
      <c r="H148" s="18">
        <f t="shared" si="19"/>
        <v>240000</v>
      </c>
      <c r="I148" s="19">
        <f t="shared" si="17"/>
        <v>6888</v>
      </c>
      <c r="J148" s="20">
        <v>45675.27</v>
      </c>
      <c r="K148" s="21">
        <v>4742.3999999999996</v>
      </c>
      <c r="L148" s="20">
        <v>9809.1299999999992</v>
      </c>
      <c r="M148" s="22">
        <f>+I148+J148+K148+L148</f>
        <v>67114.8</v>
      </c>
      <c r="N148" s="22">
        <f>+H148-I148-J148-K148-L148</f>
        <v>172885.2</v>
      </c>
      <c r="O148" s="20" t="s">
        <v>23</v>
      </c>
    </row>
    <row r="149" spans="1:15" s="23" customFormat="1" ht="37.5" customHeight="1" x14ac:dyDescent="0.25">
      <c r="A149" s="11">
        <v>146</v>
      </c>
      <c r="B149" s="24" t="s">
        <v>266</v>
      </c>
      <c r="C149" s="25" t="s">
        <v>124</v>
      </c>
      <c r="D149" s="25" t="s">
        <v>19</v>
      </c>
      <c r="E149" s="26" t="s">
        <v>20</v>
      </c>
      <c r="F149" s="27">
        <v>10000</v>
      </c>
      <c r="G149" s="17" t="s">
        <v>21</v>
      </c>
      <c r="H149" s="18">
        <f t="shared" si="19"/>
        <v>10000</v>
      </c>
      <c r="I149" s="19">
        <f t="shared" si="17"/>
        <v>287</v>
      </c>
      <c r="J149" s="20"/>
      <c r="K149" s="21">
        <f t="shared" si="18"/>
        <v>304</v>
      </c>
      <c r="L149" s="20">
        <v>1213.3699999999999</v>
      </c>
      <c r="M149" s="22">
        <f>+I149+K149+L149</f>
        <v>1804.37</v>
      </c>
      <c r="N149" s="22">
        <f>+H149-I149-K149-L149</f>
        <v>8195.630000000001</v>
      </c>
      <c r="O149" s="20" t="s">
        <v>23</v>
      </c>
    </row>
    <row r="150" spans="1:15" s="23" customFormat="1" ht="37.5" customHeight="1" x14ac:dyDescent="0.25">
      <c r="A150" s="11">
        <v>147</v>
      </c>
      <c r="B150" s="24" t="s">
        <v>267</v>
      </c>
      <c r="C150" s="25" t="s">
        <v>268</v>
      </c>
      <c r="D150" s="25" t="s">
        <v>51</v>
      </c>
      <c r="E150" s="26" t="s">
        <v>36</v>
      </c>
      <c r="F150" s="27">
        <v>85000</v>
      </c>
      <c r="G150" s="17" t="s">
        <v>21</v>
      </c>
      <c r="H150" s="18">
        <f t="shared" si="19"/>
        <v>85000</v>
      </c>
      <c r="I150" s="19">
        <f t="shared" si="17"/>
        <v>2439.5</v>
      </c>
      <c r="J150" s="20">
        <v>8576.99</v>
      </c>
      <c r="K150" s="21">
        <f t="shared" si="18"/>
        <v>2584</v>
      </c>
      <c r="L150" s="20">
        <v>1276.3499999999999</v>
      </c>
      <c r="M150" s="22">
        <f>+I150+J150+K150+L150</f>
        <v>14876.84</v>
      </c>
      <c r="N150" s="22">
        <f>+H150-I150-J150-K150-L150</f>
        <v>70123.159999999989</v>
      </c>
      <c r="O150" s="20" t="s">
        <v>23</v>
      </c>
    </row>
    <row r="151" spans="1:15" s="23" customFormat="1" ht="37.5" customHeight="1" x14ac:dyDescent="0.25">
      <c r="A151" s="11">
        <v>148</v>
      </c>
      <c r="B151" s="24" t="s">
        <v>269</v>
      </c>
      <c r="C151" s="25" t="s">
        <v>76</v>
      </c>
      <c r="D151" s="25" t="s">
        <v>70</v>
      </c>
      <c r="E151" s="26" t="s">
        <v>44</v>
      </c>
      <c r="F151" s="27">
        <v>11000</v>
      </c>
      <c r="G151" s="17" t="s">
        <v>21</v>
      </c>
      <c r="H151" s="18">
        <f t="shared" si="19"/>
        <v>11000</v>
      </c>
      <c r="I151" s="19">
        <f t="shared" si="17"/>
        <v>315.7</v>
      </c>
      <c r="J151" s="20" t="s">
        <v>22</v>
      </c>
      <c r="K151" s="21">
        <f t="shared" si="18"/>
        <v>334.4</v>
      </c>
      <c r="L151" s="20">
        <v>5044.51</v>
      </c>
      <c r="M151" s="22">
        <f>+I151+K151+L151</f>
        <v>5694.6100000000006</v>
      </c>
      <c r="N151" s="22">
        <f>+H151-I151-K151-L151</f>
        <v>5305.3899999999994</v>
      </c>
      <c r="O151" s="20" t="s">
        <v>32</v>
      </c>
    </row>
    <row r="152" spans="1:15" s="23" customFormat="1" ht="37.5" customHeight="1" x14ac:dyDescent="0.25">
      <c r="A152" s="11">
        <v>149</v>
      </c>
      <c r="B152" s="24" t="s">
        <v>270</v>
      </c>
      <c r="C152" s="25" t="s">
        <v>38</v>
      </c>
      <c r="D152" s="25" t="s">
        <v>141</v>
      </c>
      <c r="E152" s="26" t="s">
        <v>20</v>
      </c>
      <c r="F152" s="27">
        <v>11000</v>
      </c>
      <c r="G152" s="17" t="s">
        <v>21</v>
      </c>
      <c r="H152" s="18">
        <f t="shared" si="19"/>
        <v>11000</v>
      </c>
      <c r="I152" s="19">
        <f t="shared" si="17"/>
        <v>315.7</v>
      </c>
      <c r="J152" s="20" t="s">
        <v>22</v>
      </c>
      <c r="K152" s="21">
        <f t="shared" si="18"/>
        <v>334.4</v>
      </c>
      <c r="L152" s="20">
        <v>23.25</v>
      </c>
      <c r="M152" s="22">
        <f>+I152+K152+L152</f>
        <v>673.34999999999991</v>
      </c>
      <c r="N152" s="22">
        <f>+H152-I152-K152-L152</f>
        <v>10326.65</v>
      </c>
      <c r="O152" s="20" t="s">
        <v>23</v>
      </c>
    </row>
    <row r="153" spans="1:15" s="23" customFormat="1" ht="37.5" customHeight="1" x14ac:dyDescent="0.25">
      <c r="A153" s="11">
        <v>150</v>
      </c>
      <c r="B153" s="24" t="s">
        <v>271</v>
      </c>
      <c r="C153" s="25" t="s">
        <v>38</v>
      </c>
      <c r="D153" s="25" t="s">
        <v>39</v>
      </c>
      <c r="E153" s="26" t="s">
        <v>20</v>
      </c>
      <c r="F153" s="27">
        <v>10000</v>
      </c>
      <c r="G153" s="17" t="s">
        <v>21</v>
      </c>
      <c r="H153" s="18">
        <f t="shared" si="19"/>
        <v>10000</v>
      </c>
      <c r="I153" s="19">
        <f t="shared" si="17"/>
        <v>287</v>
      </c>
      <c r="J153" s="20" t="s">
        <v>22</v>
      </c>
      <c r="K153" s="21">
        <f t="shared" si="18"/>
        <v>304</v>
      </c>
      <c r="L153" s="20">
        <v>23.25</v>
      </c>
      <c r="M153" s="22">
        <f>+I153+K153+L153</f>
        <v>614.25</v>
      </c>
      <c r="N153" s="22">
        <f>+H153-I153-K153-L153</f>
        <v>9385.75</v>
      </c>
      <c r="O153" s="20" t="s">
        <v>23</v>
      </c>
    </row>
    <row r="154" spans="1:15" s="23" customFormat="1" ht="37.5" customHeight="1" x14ac:dyDescent="0.25">
      <c r="A154" s="11">
        <v>151</v>
      </c>
      <c r="B154" s="24" t="s">
        <v>272</v>
      </c>
      <c r="C154" s="25" t="s">
        <v>273</v>
      </c>
      <c r="D154" s="25" t="s">
        <v>122</v>
      </c>
      <c r="E154" s="26" t="s">
        <v>36</v>
      </c>
      <c r="F154" s="27">
        <v>22050</v>
      </c>
      <c r="G154" s="17" t="s">
        <v>21</v>
      </c>
      <c r="H154" s="18">
        <f t="shared" si="19"/>
        <v>22050</v>
      </c>
      <c r="I154" s="19">
        <f t="shared" si="17"/>
        <v>632.83500000000004</v>
      </c>
      <c r="J154" s="20" t="s">
        <v>22</v>
      </c>
      <c r="K154" s="21">
        <f t="shared" si="18"/>
        <v>670.32</v>
      </c>
      <c r="L154" s="20">
        <v>23.25</v>
      </c>
      <c r="M154" s="22">
        <f>+I154+K154+L154</f>
        <v>1326.4050000000002</v>
      </c>
      <c r="N154" s="22">
        <f>+H154-I154-K154-L154</f>
        <v>20723.595000000001</v>
      </c>
      <c r="O154" s="20" t="s">
        <v>32</v>
      </c>
    </row>
    <row r="155" spans="1:15" s="23" customFormat="1" ht="37.5" customHeight="1" x14ac:dyDescent="0.25">
      <c r="A155" s="11">
        <v>152</v>
      </c>
      <c r="B155" s="24" t="s">
        <v>274</v>
      </c>
      <c r="C155" s="25" t="s">
        <v>27</v>
      </c>
      <c r="D155" s="25" t="s">
        <v>112</v>
      </c>
      <c r="E155" s="26" t="s">
        <v>20</v>
      </c>
      <c r="F155" s="27">
        <v>10000</v>
      </c>
      <c r="G155" s="17" t="s">
        <v>21</v>
      </c>
      <c r="H155" s="18">
        <f t="shared" si="19"/>
        <v>10000</v>
      </c>
      <c r="I155" s="19">
        <f t="shared" si="17"/>
        <v>287</v>
      </c>
      <c r="J155" s="20" t="s">
        <v>22</v>
      </c>
      <c r="K155" s="21">
        <f t="shared" si="18"/>
        <v>304</v>
      </c>
      <c r="L155" s="20">
        <v>23.25</v>
      </c>
      <c r="M155" s="22">
        <f>+I155+K155+L155</f>
        <v>614.25</v>
      </c>
      <c r="N155" s="22">
        <f>+H155-I155-K155-L155</f>
        <v>9385.75</v>
      </c>
      <c r="O155" s="20" t="s">
        <v>23</v>
      </c>
    </row>
    <row r="156" spans="1:15" s="23" customFormat="1" ht="37.5" customHeight="1" x14ac:dyDescent="0.25">
      <c r="A156" s="11">
        <v>153</v>
      </c>
      <c r="B156" s="24" t="s">
        <v>275</v>
      </c>
      <c r="C156" s="25" t="s">
        <v>145</v>
      </c>
      <c r="D156" s="25" t="s">
        <v>19</v>
      </c>
      <c r="E156" s="26" t="s">
        <v>20</v>
      </c>
      <c r="F156" s="27">
        <v>10000</v>
      </c>
      <c r="G156" s="17" t="s">
        <v>21</v>
      </c>
      <c r="H156" s="18">
        <f t="shared" si="19"/>
        <v>10000</v>
      </c>
      <c r="I156" s="19">
        <f t="shared" si="17"/>
        <v>287</v>
      </c>
      <c r="J156" s="20" t="s">
        <v>22</v>
      </c>
      <c r="K156" s="21">
        <f t="shared" si="18"/>
        <v>304</v>
      </c>
      <c r="L156" s="20" t="s">
        <v>22</v>
      </c>
      <c r="M156" s="22">
        <f>+I156+K156</f>
        <v>591</v>
      </c>
      <c r="N156" s="22">
        <f>+H156-I156-K156</f>
        <v>9409</v>
      </c>
      <c r="O156" s="20" t="s">
        <v>23</v>
      </c>
    </row>
    <row r="157" spans="1:15" s="23" customFormat="1" ht="37.5" customHeight="1" x14ac:dyDescent="0.25">
      <c r="A157" s="11">
        <v>154</v>
      </c>
      <c r="B157" s="24" t="s">
        <v>276</v>
      </c>
      <c r="C157" s="25" t="s">
        <v>101</v>
      </c>
      <c r="D157" s="25" t="s">
        <v>61</v>
      </c>
      <c r="E157" s="26" t="s">
        <v>20</v>
      </c>
      <c r="F157" s="27">
        <v>13200</v>
      </c>
      <c r="G157" s="17" t="s">
        <v>21</v>
      </c>
      <c r="H157" s="18">
        <f t="shared" si="19"/>
        <v>13200</v>
      </c>
      <c r="I157" s="19">
        <f t="shared" si="17"/>
        <v>378.84</v>
      </c>
      <c r="J157" s="20" t="s">
        <v>22</v>
      </c>
      <c r="K157" s="21">
        <f t="shared" si="18"/>
        <v>401.28</v>
      </c>
      <c r="L157" s="20">
        <v>1023.25</v>
      </c>
      <c r="M157" s="22">
        <f>+I157+K157+L157</f>
        <v>1803.37</v>
      </c>
      <c r="N157" s="22">
        <f>+H157-I157-K157-L157</f>
        <v>11396.63</v>
      </c>
      <c r="O157" s="20" t="s">
        <v>23</v>
      </c>
    </row>
    <row r="158" spans="1:15" s="23" customFormat="1" ht="37.5" customHeight="1" x14ac:dyDescent="0.25">
      <c r="A158" s="11">
        <v>155</v>
      </c>
      <c r="B158" s="24" t="s">
        <v>277</v>
      </c>
      <c r="C158" s="25" t="s">
        <v>108</v>
      </c>
      <c r="D158" s="25" t="s">
        <v>31</v>
      </c>
      <c r="E158" s="26" t="s">
        <v>20</v>
      </c>
      <c r="F158" s="27">
        <v>10000</v>
      </c>
      <c r="G158" s="17" t="s">
        <v>21</v>
      </c>
      <c r="H158" s="18">
        <f t="shared" si="19"/>
        <v>10000</v>
      </c>
      <c r="I158" s="19">
        <f t="shared" si="17"/>
        <v>287</v>
      </c>
      <c r="J158" s="20" t="s">
        <v>22</v>
      </c>
      <c r="K158" s="21">
        <f t="shared" si="18"/>
        <v>304</v>
      </c>
      <c r="L158" s="20">
        <v>23.25</v>
      </c>
      <c r="M158" s="22">
        <f>+I158+K158+L158</f>
        <v>614.25</v>
      </c>
      <c r="N158" s="22">
        <f>+H158-I158-K158-L158</f>
        <v>9385.75</v>
      </c>
      <c r="O158" s="20" t="s">
        <v>32</v>
      </c>
    </row>
    <row r="159" spans="1:15" s="23" customFormat="1" ht="37.5" customHeight="1" x14ac:dyDescent="0.25">
      <c r="A159" s="11">
        <v>156</v>
      </c>
      <c r="B159" s="24" t="s">
        <v>278</v>
      </c>
      <c r="C159" s="25" t="s">
        <v>27</v>
      </c>
      <c r="D159" s="25" t="s">
        <v>19</v>
      </c>
      <c r="E159" s="26" t="s">
        <v>20</v>
      </c>
      <c r="F159" s="27">
        <v>10000</v>
      </c>
      <c r="G159" s="17" t="s">
        <v>21</v>
      </c>
      <c r="H159" s="18">
        <f t="shared" si="19"/>
        <v>10000</v>
      </c>
      <c r="I159" s="19">
        <f t="shared" si="17"/>
        <v>287</v>
      </c>
      <c r="J159" s="20" t="s">
        <v>22</v>
      </c>
      <c r="K159" s="21">
        <f t="shared" si="18"/>
        <v>304</v>
      </c>
      <c r="L159" s="20">
        <v>1142.6199999999999</v>
      </c>
      <c r="M159" s="22">
        <f>+I159+K159+L159</f>
        <v>1733.62</v>
      </c>
      <c r="N159" s="22">
        <f>+H159-I159-K159-L159</f>
        <v>8266.380000000001</v>
      </c>
      <c r="O159" s="20" t="s">
        <v>23</v>
      </c>
    </row>
    <row r="160" spans="1:15" s="23" customFormat="1" ht="37.5" customHeight="1" x14ac:dyDescent="0.25">
      <c r="A160" s="11">
        <v>157</v>
      </c>
      <c r="B160" s="24" t="s">
        <v>279</v>
      </c>
      <c r="C160" s="25" t="s">
        <v>134</v>
      </c>
      <c r="D160" s="25" t="s">
        <v>77</v>
      </c>
      <c r="E160" s="26" t="s">
        <v>44</v>
      </c>
      <c r="F160" s="27">
        <v>22050</v>
      </c>
      <c r="G160" s="17" t="s">
        <v>21</v>
      </c>
      <c r="H160" s="18">
        <f t="shared" si="19"/>
        <v>22050</v>
      </c>
      <c r="I160" s="19">
        <f t="shared" si="17"/>
        <v>632.83500000000004</v>
      </c>
      <c r="J160" s="20" t="s">
        <v>22</v>
      </c>
      <c r="K160" s="21">
        <f t="shared" si="18"/>
        <v>670.32</v>
      </c>
      <c r="L160" s="20">
        <v>7621.07</v>
      </c>
      <c r="M160" s="22">
        <f>+I160+K160+L160</f>
        <v>8924.2250000000004</v>
      </c>
      <c r="N160" s="22">
        <f>+H160-I160-K160-L160</f>
        <v>13125.775000000001</v>
      </c>
      <c r="O160" s="20" t="s">
        <v>23</v>
      </c>
    </row>
    <row r="161" spans="1:15" s="23" customFormat="1" ht="37.5" customHeight="1" x14ac:dyDescent="0.25">
      <c r="A161" s="11">
        <v>158</v>
      </c>
      <c r="B161" s="24" t="s">
        <v>280</v>
      </c>
      <c r="C161" s="25" t="s">
        <v>18</v>
      </c>
      <c r="D161" s="25" t="s">
        <v>59</v>
      </c>
      <c r="E161" s="26" t="s">
        <v>36</v>
      </c>
      <c r="F161" s="27">
        <v>60000</v>
      </c>
      <c r="G161" s="17" t="s">
        <v>21</v>
      </c>
      <c r="H161" s="18">
        <f t="shared" si="19"/>
        <v>60000</v>
      </c>
      <c r="I161" s="19">
        <f t="shared" si="17"/>
        <v>1722</v>
      </c>
      <c r="J161" s="20">
        <v>3486.68</v>
      </c>
      <c r="K161" s="21">
        <f t="shared" si="18"/>
        <v>1824</v>
      </c>
      <c r="L161" s="20">
        <v>9922.16</v>
      </c>
      <c r="M161" s="22">
        <f>+I161+J161+K161+L161</f>
        <v>16954.84</v>
      </c>
      <c r="N161" s="22">
        <f>+H161-I161-J161-K161-L161</f>
        <v>43045.16</v>
      </c>
      <c r="O161" s="20" t="s">
        <v>23</v>
      </c>
    </row>
    <row r="162" spans="1:15" s="23" customFormat="1" ht="37.5" customHeight="1" x14ac:dyDescent="0.25">
      <c r="A162" s="11">
        <v>159</v>
      </c>
      <c r="B162" s="24" t="s">
        <v>281</v>
      </c>
      <c r="C162" s="25" t="s">
        <v>76</v>
      </c>
      <c r="D162" s="25" t="s">
        <v>19</v>
      </c>
      <c r="E162" s="26" t="s">
        <v>20</v>
      </c>
      <c r="F162" s="27">
        <v>10000</v>
      </c>
      <c r="G162" s="17" t="s">
        <v>21</v>
      </c>
      <c r="H162" s="18">
        <f t="shared" si="19"/>
        <v>10000</v>
      </c>
      <c r="I162" s="19">
        <f t="shared" si="17"/>
        <v>287</v>
      </c>
      <c r="J162" s="20" t="s">
        <v>22</v>
      </c>
      <c r="K162" s="21">
        <f t="shared" si="18"/>
        <v>304</v>
      </c>
      <c r="L162" s="20">
        <v>1170.08</v>
      </c>
      <c r="M162" s="22">
        <f>+I162+K162+L162</f>
        <v>1761.08</v>
      </c>
      <c r="N162" s="22">
        <f>+H162-I162-K162-L162</f>
        <v>8238.92</v>
      </c>
      <c r="O162" s="20" t="s">
        <v>23</v>
      </c>
    </row>
    <row r="163" spans="1:15" s="23" customFormat="1" ht="37.5" customHeight="1" x14ac:dyDescent="0.25">
      <c r="A163" s="11">
        <v>160</v>
      </c>
      <c r="B163" s="24" t="s">
        <v>282</v>
      </c>
      <c r="C163" s="25" t="s">
        <v>76</v>
      </c>
      <c r="D163" s="25" t="s">
        <v>19</v>
      </c>
      <c r="E163" s="26" t="s">
        <v>20</v>
      </c>
      <c r="F163" s="27">
        <v>10000</v>
      </c>
      <c r="G163" s="17" t="s">
        <v>21</v>
      </c>
      <c r="H163" s="18">
        <f t="shared" si="19"/>
        <v>10000</v>
      </c>
      <c r="I163" s="19">
        <f t="shared" si="17"/>
        <v>287</v>
      </c>
      <c r="J163" s="20" t="s">
        <v>22</v>
      </c>
      <c r="K163" s="21">
        <f t="shared" si="18"/>
        <v>304</v>
      </c>
      <c r="L163" s="20">
        <v>253.87</v>
      </c>
      <c r="M163" s="22">
        <f>+I163+K163+L163</f>
        <v>844.87</v>
      </c>
      <c r="N163" s="22">
        <f>+H163-I163-K163-L163</f>
        <v>9155.1299999999992</v>
      </c>
      <c r="O163" s="20" t="s">
        <v>23</v>
      </c>
    </row>
    <row r="164" spans="1:15" s="23" customFormat="1" ht="37.5" customHeight="1" x14ac:dyDescent="0.25">
      <c r="A164" s="11">
        <v>161</v>
      </c>
      <c r="B164" s="24" t="s">
        <v>283</v>
      </c>
      <c r="C164" s="25" t="s">
        <v>63</v>
      </c>
      <c r="D164" s="25" t="s">
        <v>61</v>
      </c>
      <c r="E164" s="26" t="s">
        <v>20</v>
      </c>
      <c r="F164" s="27">
        <v>10000</v>
      </c>
      <c r="G164" s="17" t="s">
        <v>21</v>
      </c>
      <c r="H164" s="18">
        <f t="shared" si="19"/>
        <v>10000</v>
      </c>
      <c r="I164" s="19">
        <f t="shared" si="17"/>
        <v>287</v>
      </c>
      <c r="J164" s="20" t="s">
        <v>22</v>
      </c>
      <c r="K164" s="21">
        <f t="shared" si="18"/>
        <v>304</v>
      </c>
      <c r="L164" s="20">
        <v>352.44</v>
      </c>
      <c r="M164" s="22">
        <f>+I164+K164+L164</f>
        <v>943.44</v>
      </c>
      <c r="N164" s="22">
        <f>+H164-I164-K164-L164</f>
        <v>9056.56</v>
      </c>
      <c r="O164" s="20" t="s">
        <v>23</v>
      </c>
    </row>
    <row r="165" spans="1:15" s="23" customFormat="1" ht="37.5" customHeight="1" x14ac:dyDescent="0.25">
      <c r="A165" s="11">
        <v>162</v>
      </c>
      <c r="B165" s="24" t="s">
        <v>284</v>
      </c>
      <c r="C165" s="25" t="s">
        <v>147</v>
      </c>
      <c r="D165" s="25" t="s">
        <v>19</v>
      </c>
      <c r="E165" s="30" t="s">
        <v>71</v>
      </c>
      <c r="F165" s="27">
        <v>10000</v>
      </c>
      <c r="G165" s="17" t="s">
        <v>21</v>
      </c>
      <c r="H165" s="18">
        <f t="shared" si="19"/>
        <v>10000</v>
      </c>
      <c r="I165" s="19">
        <f t="shared" si="17"/>
        <v>287</v>
      </c>
      <c r="J165" s="20" t="s">
        <v>22</v>
      </c>
      <c r="K165" s="21">
        <f t="shared" si="18"/>
        <v>304</v>
      </c>
      <c r="L165" s="20">
        <v>23.25</v>
      </c>
      <c r="M165" s="22">
        <f>+I165+K165+L165</f>
        <v>614.25</v>
      </c>
      <c r="N165" s="22">
        <f>+H165-I165-K165-L165</f>
        <v>9385.75</v>
      </c>
      <c r="O165" s="20" t="s">
        <v>23</v>
      </c>
    </row>
    <row r="166" spans="1:15" s="23" customFormat="1" ht="37.5" customHeight="1" x14ac:dyDescent="0.25">
      <c r="A166" s="11">
        <v>163</v>
      </c>
      <c r="B166" s="24" t="s">
        <v>285</v>
      </c>
      <c r="C166" s="29" t="s">
        <v>55</v>
      </c>
      <c r="D166" s="25" t="s">
        <v>137</v>
      </c>
      <c r="E166" s="26" t="s">
        <v>44</v>
      </c>
      <c r="F166" s="27">
        <v>50000</v>
      </c>
      <c r="G166" s="17" t="s">
        <v>21</v>
      </c>
      <c r="H166" s="18">
        <f t="shared" si="19"/>
        <v>50000</v>
      </c>
      <c r="I166" s="19">
        <f t="shared" si="17"/>
        <v>1435</v>
      </c>
      <c r="J166" s="20">
        <v>1854</v>
      </c>
      <c r="K166" s="21">
        <f t="shared" si="18"/>
        <v>1520</v>
      </c>
      <c r="L166" s="20">
        <v>8445.73</v>
      </c>
      <c r="M166" s="22">
        <f>+I166+J166+K166+L166</f>
        <v>13254.73</v>
      </c>
      <c r="N166" s="22">
        <f>+H166-I166-J166-K166-L166</f>
        <v>36745.270000000004</v>
      </c>
      <c r="O166" s="20" t="s">
        <v>23</v>
      </c>
    </row>
    <row r="167" spans="1:15" s="23" customFormat="1" ht="37.5" customHeight="1" x14ac:dyDescent="0.25">
      <c r="A167" s="11">
        <v>164</v>
      </c>
      <c r="B167" s="24" t="s">
        <v>286</v>
      </c>
      <c r="C167" s="25" t="s">
        <v>27</v>
      </c>
      <c r="D167" s="25" t="s">
        <v>112</v>
      </c>
      <c r="E167" s="26" t="s">
        <v>20</v>
      </c>
      <c r="F167" s="27">
        <v>10000</v>
      </c>
      <c r="G167" s="17" t="s">
        <v>21</v>
      </c>
      <c r="H167" s="18">
        <f t="shared" si="19"/>
        <v>10000</v>
      </c>
      <c r="I167" s="19">
        <f t="shared" si="17"/>
        <v>287</v>
      </c>
      <c r="J167" s="20" t="s">
        <v>22</v>
      </c>
      <c r="K167" s="21">
        <f t="shared" si="18"/>
        <v>304</v>
      </c>
      <c r="L167" s="20">
        <v>4930.53</v>
      </c>
      <c r="M167" s="22">
        <f>+I167+K167+L167</f>
        <v>5521.53</v>
      </c>
      <c r="N167" s="22">
        <f>+H167-I167-K167-L167</f>
        <v>4478.47</v>
      </c>
      <c r="O167" s="20" t="s">
        <v>23</v>
      </c>
    </row>
    <row r="168" spans="1:15" s="23" customFormat="1" ht="37.5" customHeight="1" x14ac:dyDescent="0.25">
      <c r="A168" s="11">
        <v>165</v>
      </c>
      <c r="B168" s="24" t="s">
        <v>287</v>
      </c>
      <c r="C168" s="25" t="s">
        <v>288</v>
      </c>
      <c r="D168" s="25" t="s">
        <v>289</v>
      </c>
      <c r="E168" s="26" t="s">
        <v>44</v>
      </c>
      <c r="F168" s="27">
        <v>85000</v>
      </c>
      <c r="G168" s="17" t="s">
        <v>21</v>
      </c>
      <c r="H168" s="18">
        <f t="shared" si="19"/>
        <v>85000</v>
      </c>
      <c r="I168" s="19">
        <f t="shared" si="17"/>
        <v>2439.5</v>
      </c>
      <c r="J168" s="20">
        <v>8576.99</v>
      </c>
      <c r="K168" s="21">
        <f>+H168*3.04%</f>
        <v>2584</v>
      </c>
      <c r="L168" s="20">
        <v>7799.03</v>
      </c>
      <c r="M168" s="22">
        <f>+I168+J168+K168+L168</f>
        <v>21399.52</v>
      </c>
      <c r="N168" s="22">
        <f>+H168-I168-J168-K168-L168</f>
        <v>63600.479999999996</v>
      </c>
      <c r="O168" s="20" t="s">
        <v>23</v>
      </c>
    </row>
    <row r="169" spans="1:15" s="23" customFormat="1" ht="37.5" customHeight="1" x14ac:dyDescent="0.25">
      <c r="A169" s="11">
        <v>166</v>
      </c>
      <c r="B169" s="24" t="s">
        <v>290</v>
      </c>
      <c r="C169" s="25" t="s">
        <v>108</v>
      </c>
      <c r="D169" s="25" t="s">
        <v>48</v>
      </c>
      <c r="E169" s="26" t="s">
        <v>20</v>
      </c>
      <c r="F169" s="27">
        <v>10000</v>
      </c>
      <c r="G169" s="17" t="s">
        <v>21</v>
      </c>
      <c r="H169" s="18">
        <f t="shared" si="19"/>
        <v>10000</v>
      </c>
      <c r="I169" s="19">
        <f t="shared" si="17"/>
        <v>287</v>
      </c>
      <c r="J169" s="20" t="s">
        <v>22</v>
      </c>
      <c r="K169" s="21">
        <f t="shared" si="18"/>
        <v>304</v>
      </c>
      <c r="L169" s="20">
        <v>23.25</v>
      </c>
      <c r="M169" s="22">
        <f>+I169+K169+L169</f>
        <v>614.25</v>
      </c>
      <c r="N169" s="22">
        <f>+H169-I169-K169-L169</f>
        <v>9385.75</v>
      </c>
      <c r="O169" s="20" t="s">
        <v>23</v>
      </c>
    </row>
    <row r="170" spans="1:15" s="23" customFormat="1" ht="37.5" customHeight="1" x14ac:dyDescent="0.25">
      <c r="A170" s="11">
        <v>167</v>
      </c>
      <c r="B170" s="24" t="s">
        <v>291</v>
      </c>
      <c r="C170" s="25" t="s">
        <v>96</v>
      </c>
      <c r="D170" s="25" t="s">
        <v>77</v>
      </c>
      <c r="E170" s="26" t="s">
        <v>44</v>
      </c>
      <c r="F170" s="27">
        <v>12650</v>
      </c>
      <c r="G170" s="17" t="s">
        <v>21</v>
      </c>
      <c r="H170" s="18">
        <f t="shared" si="19"/>
        <v>12650</v>
      </c>
      <c r="I170" s="19">
        <f t="shared" si="17"/>
        <v>363.05500000000001</v>
      </c>
      <c r="J170" s="20" t="s">
        <v>22</v>
      </c>
      <c r="K170" s="21">
        <f t="shared" si="18"/>
        <v>384.56</v>
      </c>
      <c r="L170" s="20">
        <v>6872.87</v>
      </c>
      <c r="M170" s="22">
        <f>+I170+K170+L170</f>
        <v>7620.4849999999997</v>
      </c>
      <c r="N170" s="22">
        <f>+H170-I170-K170-L170</f>
        <v>5029.5150000000003</v>
      </c>
      <c r="O170" s="20" t="s">
        <v>32</v>
      </c>
    </row>
    <row r="171" spans="1:15" s="23" customFormat="1" ht="37.5" customHeight="1" x14ac:dyDescent="0.25">
      <c r="A171" s="11">
        <v>168</v>
      </c>
      <c r="B171" s="24" t="s">
        <v>292</v>
      </c>
      <c r="C171" s="29" t="s">
        <v>101</v>
      </c>
      <c r="D171" s="25" t="s">
        <v>31</v>
      </c>
      <c r="E171" s="26" t="s">
        <v>20</v>
      </c>
      <c r="F171" s="27">
        <v>10000</v>
      </c>
      <c r="G171" s="17" t="s">
        <v>21</v>
      </c>
      <c r="H171" s="18">
        <f t="shared" si="19"/>
        <v>10000</v>
      </c>
      <c r="I171" s="19">
        <f t="shared" si="17"/>
        <v>287</v>
      </c>
      <c r="J171" s="20" t="s">
        <v>22</v>
      </c>
      <c r="K171" s="21">
        <f t="shared" si="18"/>
        <v>304</v>
      </c>
      <c r="L171" s="20">
        <v>5464.17</v>
      </c>
      <c r="M171" s="22">
        <f>+I171+K171+L171</f>
        <v>6055.17</v>
      </c>
      <c r="N171" s="22">
        <f>+H171-I171-K171-L171</f>
        <v>3944.83</v>
      </c>
      <c r="O171" s="20" t="s">
        <v>32</v>
      </c>
    </row>
    <row r="172" spans="1:15" s="23" customFormat="1" ht="37.5" customHeight="1" x14ac:dyDescent="0.25">
      <c r="A172" s="11">
        <v>169</v>
      </c>
      <c r="B172" s="24" t="s">
        <v>293</v>
      </c>
      <c r="C172" s="25" t="s">
        <v>208</v>
      </c>
      <c r="D172" s="25" t="s">
        <v>66</v>
      </c>
      <c r="E172" s="26" t="s">
        <v>36</v>
      </c>
      <c r="F172" s="27">
        <v>42170</v>
      </c>
      <c r="G172" s="17" t="s">
        <v>21</v>
      </c>
      <c r="H172" s="18">
        <f t="shared" si="19"/>
        <v>42170</v>
      </c>
      <c r="I172" s="19">
        <f t="shared" si="17"/>
        <v>1210.279</v>
      </c>
      <c r="J172" s="20">
        <v>748.91</v>
      </c>
      <c r="K172" s="21">
        <f t="shared" si="18"/>
        <v>1281.9680000000001</v>
      </c>
      <c r="L172" s="20">
        <v>253.87</v>
      </c>
      <c r="M172" s="22">
        <f>+I172+J172+K172+L172</f>
        <v>3495.027</v>
      </c>
      <c r="N172" s="22">
        <f>+H172-I172-J172-K172-L172</f>
        <v>38674.972999999991</v>
      </c>
      <c r="O172" s="20" t="s">
        <v>32</v>
      </c>
    </row>
    <row r="173" spans="1:15" s="23" customFormat="1" ht="37.5" customHeight="1" x14ac:dyDescent="0.25">
      <c r="A173" s="11">
        <v>170</v>
      </c>
      <c r="B173" s="24" t="s">
        <v>294</v>
      </c>
      <c r="C173" s="25" t="s">
        <v>170</v>
      </c>
      <c r="D173" s="25" t="s">
        <v>122</v>
      </c>
      <c r="E173" s="26" t="s">
        <v>36</v>
      </c>
      <c r="F173" s="27">
        <v>20000</v>
      </c>
      <c r="G173" s="17" t="s">
        <v>21</v>
      </c>
      <c r="H173" s="18">
        <f t="shared" si="19"/>
        <v>20000</v>
      </c>
      <c r="I173" s="19">
        <f t="shared" si="17"/>
        <v>574</v>
      </c>
      <c r="J173" s="20" t="s">
        <v>22</v>
      </c>
      <c r="K173" s="21">
        <f t="shared" si="18"/>
        <v>608</v>
      </c>
      <c r="L173" s="20">
        <v>154.85</v>
      </c>
      <c r="M173" s="22">
        <f>+I173+K173+L173</f>
        <v>1336.85</v>
      </c>
      <c r="N173" s="22">
        <f>+H173-I173-K173-L173</f>
        <v>18663.150000000001</v>
      </c>
      <c r="O173" s="20" t="s">
        <v>32</v>
      </c>
    </row>
    <row r="174" spans="1:15" s="23" customFormat="1" ht="37.5" customHeight="1" x14ac:dyDescent="0.25">
      <c r="A174" s="11">
        <v>171</v>
      </c>
      <c r="B174" s="24" t="s">
        <v>295</v>
      </c>
      <c r="C174" s="25" t="s">
        <v>108</v>
      </c>
      <c r="D174" s="25" t="s">
        <v>19</v>
      </c>
      <c r="E174" s="26" t="s">
        <v>20</v>
      </c>
      <c r="F174" s="27">
        <v>10000</v>
      </c>
      <c r="G174" s="17" t="s">
        <v>21</v>
      </c>
      <c r="H174" s="18">
        <f t="shared" si="19"/>
        <v>10000</v>
      </c>
      <c r="I174" s="19">
        <f t="shared" si="17"/>
        <v>287</v>
      </c>
      <c r="J174" s="20" t="s">
        <v>22</v>
      </c>
      <c r="K174" s="21">
        <f t="shared" si="18"/>
        <v>304</v>
      </c>
      <c r="L174" s="20">
        <v>23.25</v>
      </c>
      <c r="M174" s="22">
        <f>+I174+K174+L174</f>
        <v>614.25</v>
      </c>
      <c r="N174" s="22">
        <f>+H174-I174-K174-L174</f>
        <v>9385.75</v>
      </c>
      <c r="O174" s="20" t="s">
        <v>23</v>
      </c>
    </row>
    <row r="175" spans="1:15" s="23" customFormat="1" ht="37.5" customHeight="1" x14ac:dyDescent="0.25">
      <c r="A175" s="11">
        <v>172</v>
      </c>
      <c r="B175" s="24" t="s">
        <v>296</v>
      </c>
      <c r="C175" s="25" t="s">
        <v>25</v>
      </c>
      <c r="D175" s="25" t="s">
        <v>112</v>
      </c>
      <c r="E175" s="26" t="s">
        <v>20</v>
      </c>
      <c r="F175" s="27">
        <v>10000</v>
      </c>
      <c r="G175" s="17" t="s">
        <v>21</v>
      </c>
      <c r="H175" s="18">
        <f t="shared" si="19"/>
        <v>10000</v>
      </c>
      <c r="I175" s="19">
        <f t="shared" si="17"/>
        <v>287</v>
      </c>
      <c r="J175" s="20" t="s">
        <v>22</v>
      </c>
      <c r="K175" s="21">
        <f t="shared" si="18"/>
        <v>304</v>
      </c>
      <c r="L175" s="20">
        <v>375.69</v>
      </c>
      <c r="M175" s="22">
        <f>+I175+K175+L175</f>
        <v>966.69</v>
      </c>
      <c r="N175" s="22">
        <f>+H175-I175-K175-L175</f>
        <v>9033.31</v>
      </c>
      <c r="O175" s="20" t="s">
        <v>23</v>
      </c>
    </row>
    <row r="176" spans="1:15" s="23" customFormat="1" ht="37.5" customHeight="1" x14ac:dyDescent="0.25">
      <c r="A176" s="11">
        <v>173</v>
      </c>
      <c r="B176" s="24" t="s">
        <v>297</v>
      </c>
      <c r="C176" s="25" t="s">
        <v>25</v>
      </c>
      <c r="D176" s="25" t="s">
        <v>19</v>
      </c>
      <c r="E176" s="26" t="s">
        <v>20</v>
      </c>
      <c r="F176" s="27">
        <v>10000</v>
      </c>
      <c r="G176" s="17" t="s">
        <v>21</v>
      </c>
      <c r="H176" s="18">
        <f t="shared" si="19"/>
        <v>10000</v>
      </c>
      <c r="I176" s="19">
        <f t="shared" si="17"/>
        <v>287</v>
      </c>
      <c r="J176" s="20" t="s">
        <v>22</v>
      </c>
      <c r="K176" s="21">
        <f t="shared" si="18"/>
        <v>304</v>
      </c>
      <c r="L176" s="20">
        <v>375.69</v>
      </c>
      <c r="M176" s="22">
        <f>+I176+K176+L176</f>
        <v>966.69</v>
      </c>
      <c r="N176" s="22">
        <f>+H176-I176-K176-L176</f>
        <v>9033.31</v>
      </c>
      <c r="O176" s="20" t="s">
        <v>23</v>
      </c>
    </row>
    <row r="177" spans="1:15" s="23" customFormat="1" ht="37.5" customHeight="1" x14ac:dyDescent="0.25">
      <c r="A177" s="11">
        <v>174</v>
      </c>
      <c r="B177" s="24" t="s">
        <v>298</v>
      </c>
      <c r="C177" s="25" t="s">
        <v>88</v>
      </c>
      <c r="D177" s="25" t="s">
        <v>299</v>
      </c>
      <c r="E177" s="26" t="s">
        <v>36</v>
      </c>
      <c r="F177" s="27">
        <v>90000</v>
      </c>
      <c r="G177" s="17" t="s">
        <v>21</v>
      </c>
      <c r="H177" s="18">
        <f t="shared" si="19"/>
        <v>90000</v>
      </c>
      <c r="I177" s="19">
        <f t="shared" si="17"/>
        <v>2583</v>
      </c>
      <c r="J177" s="20">
        <v>9753.1200000000008</v>
      </c>
      <c r="K177" s="21">
        <f t="shared" si="18"/>
        <v>2736</v>
      </c>
      <c r="L177" s="20">
        <v>1629.82</v>
      </c>
      <c r="M177" s="22">
        <f>+I177+J177+K177+L177</f>
        <v>16701.940000000002</v>
      </c>
      <c r="N177" s="22">
        <f>+H177-I177-J177-K177-L177</f>
        <v>73298.06</v>
      </c>
      <c r="O177" s="20" t="s">
        <v>23</v>
      </c>
    </row>
    <row r="178" spans="1:15" s="23" customFormat="1" ht="37.5" customHeight="1" x14ac:dyDescent="0.25">
      <c r="A178" s="11">
        <v>175</v>
      </c>
      <c r="B178" s="24" t="s">
        <v>300</v>
      </c>
      <c r="C178" s="25" t="s">
        <v>93</v>
      </c>
      <c r="D178" s="25" t="s">
        <v>301</v>
      </c>
      <c r="E178" s="26" t="s">
        <v>44</v>
      </c>
      <c r="F178" s="27">
        <v>11520.3</v>
      </c>
      <c r="G178" s="17" t="s">
        <v>21</v>
      </c>
      <c r="H178" s="18">
        <f t="shared" si="19"/>
        <v>11520.3</v>
      </c>
      <c r="I178" s="19">
        <f t="shared" si="17"/>
        <v>330.63261</v>
      </c>
      <c r="J178" s="20" t="s">
        <v>22</v>
      </c>
      <c r="K178" s="21">
        <f t="shared" si="18"/>
        <v>350.21711999999997</v>
      </c>
      <c r="L178" s="20">
        <v>1851.71</v>
      </c>
      <c r="M178" s="22">
        <f>+I178+K178+L178</f>
        <v>2532.5597299999999</v>
      </c>
      <c r="N178" s="22">
        <f>+H178-I178-K178-L178</f>
        <v>8987.7402699999984</v>
      </c>
      <c r="O178" s="20" t="s">
        <v>23</v>
      </c>
    </row>
    <row r="179" spans="1:15" s="23" customFormat="1" ht="37.5" customHeight="1" x14ac:dyDescent="0.25">
      <c r="A179" s="11">
        <v>176</v>
      </c>
      <c r="B179" s="24" t="s">
        <v>302</v>
      </c>
      <c r="C179" s="25" t="s">
        <v>178</v>
      </c>
      <c r="D179" s="25" t="s">
        <v>303</v>
      </c>
      <c r="E179" s="26" t="s">
        <v>44</v>
      </c>
      <c r="F179" s="27">
        <v>85000</v>
      </c>
      <c r="G179" s="17" t="s">
        <v>21</v>
      </c>
      <c r="H179" s="18">
        <f t="shared" si="19"/>
        <v>85000</v>
      </c>
      <c r="I179" s="19">
        <f t="shared" si="17"/>
        <v>2439.5</v>
      </c>
      <c r="J179" s="20">
        <v>8576.99</v>
      </c>
      <c r="K179" s="21">
        <f>+H179*3.04%</f>
        <v>2584</v>
      </c>
      <c r="L179" s="20">
        <v>6533.72</v>
      </c>
      <c r="M179" s="22">
        <f>+I179+J179+K179+L179</f>
        <v>20134.21</v>
      </c>
      <c r="N179" s="22">
        <f>+H179-I179-J179-K179-L179</f>
        <v>64865.789999999994</v>
      </c>
      <c r="O179" s="20" t="s">
        <v>23</v>
      </c>
    </row>
    <row r="180" spans="1:15" s="23" customFormat="1" ht="37.5" customHeight="1" x14ac:dyDescent="0.25">
      <c r="A180" s="11">
        <v>177</v>
      </c>
      <c r="B180" s="24" t="s">
        <v>304</v>
      </c>
      <c r="C180" s="25" t="s">
        <v>27</v>
      </c>
      <c r="D180" s="25" t="s">
        <v>122</v>
      </c>
      <c r="E180" s="26" t="s">
        <v>36</v>
      </c>
      <c r="F180" s="27">
        <v>20000</v>
      </c>
      <c r="G180" s="17" t="s">
        <v>21</v>
      </c>
      <c r="H180" s="18">
        <f t="shared" si="19"/>
        <v>20000</v>
      </c>
      <c r="I180" s="19">
        <f t="shared" si="17"/>
        <v>574</v>
      </c>
      <c r="J180" s="20" t="s">
        <v>22</v>
      </c>
      <c r="K180" s="21">
        <f t="shared" si="18"/>
        <v>608</v>
      </c>
      <c r="L180" s="20">
        <v>163.25</v>
      </c>
      <c r="M180" s="22">
        <f t="shared" ref="M180:M186" si="22">+I180+K180+L180</f>
        <v>1345.25</v>
      </c>
      <c r="N180" s="22">
        <f t="shared" ref="N180:N186" si="23">+H180-I180-K180-L180</f>
        <v>18654.75</v>
      </c>
      <c r="O180" s="20" t="s">
        <v>32</v>
      </c>
    </row>
    <row r="181" spans="1:15" s="23" customFormat="1" ht="37.5" customHeight="1" x14ac:dyDescent="0.25">
      <c r="A181" s="11">
        <v>178</v>
      </c>
      <c r="B181" s="24" t="s">
        <v>305</v>
      </c>
      <c r="C181" s="25" t="s">
        <v>27</v>
      </c>
      <c r="D181" s="25" t="s">
        <v>112</v>
      </c>
      <c r="E181" s="26" t="s">
        <v>20</v>
      </c>
      <c r="F181" s="27">
        <v>14300</v>
      </c>
      <c r="G181" s="17" t="s">
        <v>21</v>
      </c>
      <c r="H181" s="18">
        <f t="shared" si="19"/>
        <v>14300</v>
      </c>
      <c r="I181" s="19">
        <f t="shared" si="17"/>
        <v>410.41</v>
      </c>
      <c r="J181" s="20" t="s">
        <v>22</v>
      </c>
      <c r="K181" s="21">
        <f t="shared" si="18"/>
        <v>434.72</v>
      </c>
      <c r="L181" s="20">
        <v>523.25</v>
      </c>
      <c r="M181" s="22">
        <f t="shared" si="22"/>
        <v>1368.38</v>
      </c>
      <c r="N181" s="22">
        <f t="shared" si="23"/>
        <v>12931.62</v>
      </c>
      <c r="O181" s="20" t="s">
        <v>23</v>
      </c>
    </row>
    <row r="182" spans="1:15" s="23" customFormat="1" ht="37.5" customHeight="1" x14ac:dyDescent="0.25">
      <c r="A182" s="11">
        <v>179</v>
      </c>
      <c r="B182" s="24" t="s">
        <v>306</v>
      </c>
      <c r="C182" s="25" t="s">
        <v>63</v>
      </c>
      <c r="D182" s="25" t="s">
        <v>48</v>
      </c>
      <c r="E182" s="26" t="s">
        <v>20</v>
      </c>
      <c r="F182" s="27">
        <v>10000</v>
      </c>
      <c r="G182" s="17" t="s">
        <v>21</v>
      </c>
      <c r="H182" s="18">
        <f t="shared" si="19"/>
        <v>10000</v>
      </c>
      <c r="I182" s="19">
        <f t="shared" si="17"/>
        <v>287</v>
      </c>
      <c r="J182" s="20" t="s">
        <v>22</v>
      </c>
      <c r="K182" s="21">
        <f t="shared" si="18"/>
        <v>304</v>
      </c>
      <c r="L182" s="20">
        <v>23.25</v>
      </c>
      <c r="M182" s="22">
        <f t="shared" si="22"/>
        <v>614.25</v>
      </c>
      <c r="N182" s="22">
        <f t="shared" si="23"/>
        <v>9385.75</v>
      </c>
      <c r="O182" s="20" t="s">
        <v>23</v>
      </c>
    </row>
    <row r="183" spans="1:15" s="23" customFormat="1" ht="37.5" customHeight="1" x14ac:dyDescent="0.25">
      <c r="A183" s="11">
        <v>180</v>
      </c>
      <c r="B183" s="24" t="s">
        <v>307</v>
      </c>
      <c r="C183" s="25" t="s">
        <v>211</v>
      </c>
      <c r="D183" s="25" t="s">
        <v>141</v>
      </c>
      <c r="E183" s="26" t="s">
        <v>20</v>
      </c>
      <c r="F183" s="27">
        <v>10000</v>
      </c>
      <c r="G183" s="17" t="s">
        <v>21</v>
      </c>
      <c r="H183" s="18">
        <f t="shared" si="19"/>
        <v>10000</v>
      </c>
      <c r="I183" s="19">
        <f t="shared" si="17"/>
        <v>287</v>
      </c>
      <c r="J183" s="20" t="s">
        <v>22</v>
      </c>
      <c r="K183" s="21">
        <f t="shared" si="18"/>
        <v>304</v>
      </c>
      <c r="L183" s="20">
        <v>23.25</v>
      </c>
      <c r="M183" s="22">
        <f t="shared" si="22"/>
        <v>614.25</v>
      </c>
      <c r="N183" s="22">
        <f t="shared" si="23"/>
        <v>9385.75</v>
      </c>
      <c r="O183" s="20" t="s">
        <v>23</v>
      </c>
    </row>
    <row r="184" spans="1:15" s="23" customFormat="1" ht="37.5" customHeight="1" x14ac:dyDescent="0.25">
      <c r="A184" s="11">
        <v>181</v>
      </c>
      <c r="B184" s="24" t="s">
        <v>308</v>
      </c>
      <c r="C184" s="25" t="s">
        <v>27</v>
      </c>
      <c r="D184" s="25" t="s">
        <v>112</v>
      </c>
      <c r="E184" s="26" t="s">
        <v>20</v>
      </c>
      <c r="F184" s="27">
        <v>10000</v>
      </c>
      <c r="G184" s="17" t="s">
        <v>21</v>
      </c>
      <c r="H184" s="18">
        <f t="shared" si="19"/>
        <v>10000</v>
      </c>
      <c r="I184" s="19">
        <f t="shared" ref="I184:I249" si="24">+H184*2.87%</f>
        <v>287</v>
      </c>
      <c r="J184" s="20" t="s">
        <v>22</v>
      </c>
      <c r="K184" s="21">
        <f t="shared" si="18"/>
        <v>304</v>
      </c>
      <c r="L184" s="20">
        <v>23.25</v>
      </c>
      <c r="M184" s="22">
        <f t="shared" si="22"/>
        <v>614.25</v>
      </c>
      <c r="N184" s="22">
        <f t="shared" si="23"/>
        <v>9385.75</v>
      </c>
      <c r="O184" s="20" t="s">
        <v>23</v>
      </c>
    </row>
    <row r="185" spans="1:15" s="23" customFormat="1" ht="37.5" customHeight="1" x14ac:dyDescent="0.25">
      <c r="A185" s="11">
        <v>182</v>
      </c>
      <c r="B185" s="24" t="s">
        <v>309</v>
      </c>
      <c r="C185" s="25" t="s">
        <v>18</v>
      </c>
      <c r="D185" s="25" t="s">
        <v>48</v>
      </c>
      <c r="E185" s="26" t="s">
        <v>20</v>
      </c>
      <c r="F185" s="27">
        <v>10000</v>
      </c>
      <c r="G185" s="17" t="s">
        <v>21</v>
      </c>
      <c r="H185" s="18">
        <f t="shared" si="19"/>
        <v>10000</v>
      </c>
      <c r="I185" s="19">
        <f t="shared" si="24"/>
        <v>287</v>
      </c>
      <c r="J185" s="20" t="s">
        <v>22</v>
      </c>
      <c r="K185" s="21">
        <f t="shared" si="18"/>
        <v>304</v>
      </c>
      <c r="L185" s="20">
        <v>2281.1</v>
      </c>
      <c r="M185" s="22">
        <f t="shared" si="22"/>
        <v>2872.1</v>
      </c>
      <c r="N185" s="22">
        <f t="shared" si="23"/>
        <v>7127.9</v>
      </c>
      <c r="O185" s="20" t="s">
        <v>23</v>
      </c>
    </row>
    <row r="186" spans="1:15" s="23" customFormat="1" ht="37.5" customHeight="1" x14ac:dyDescent="0.25">
      <c r="A186" s="11">
        <v>183</v>
      </c>
      <c r="B186" s="24" t="s">
        <v>310</v>
      </c>
      <c r="C186" s="25" t="s">
        <v>93</v>
      </c>
      <c r="D186" s="25" t="s">
        <v>48</v>
      </c>
      <c r="E186" s="26" t="s">
        <v>20</v>
      </c>
      <c r="F186" s="27">
        <v>10000</v>
      </c>
      <c r="G186" s="17" t="s">
        <v>21</v>
      </c>
      <c r="H186" s="18">
        <f t="shared" si="19"/>
        <v>10000</v>
      </c>
      <c r="I186" s="19">
        <f t="shared" si="24"/>
        <v>287</v>
      </c>
      <c r="J186" s="20" t="s">
        <v>22</v>
      </c>
      <c r="K186" s="21">
        <f t="shared" ref="K186:K251" si="25">+H186*3.04%</f>
        <v>304</v>
      </c>
      <c r="L186" s="20">
        <v>23.25</v>
      </c>
      <c r="M186" s="22">
        <f t="shared" si="22"/>
        <v>614.25</v>
      </c>
      <c r="N186" s="22">
        <f t="shared" si="23"/>
        <v>9385.75</v>
      </c>
      <c r="O186" s="20" t="s">
        <v>23</v>
      </c>
    </row>
    <row r="187" spans="1:15" s="23" customFormat="1" ht="37.5" customHeight="1" x14ac:dyDescent="0.25">
      <c r="A187" s="11">
        <v>184</v>
      </c>
      <c r="B187" s="24" t="s">
        <v>311</v>
      </c>
      <c r="C187" s="25" t="s">
        <v>211</v>
      </c>
      <c r="D187" s="25" t="s">
        <v>312</v>
      </c>
      <c r="E187" s="26" t="s">
        <v>36</v>
      </c>
      <c r="F187" s="27">
        <v>40000</v>
      </c>
      <c r="G187" s="17" t="s">
        <v>21</v>
      </c>
      <c r="H187" s="18">
        <f t="shared" si="19"/>
        <v>40000</v>
      </c>
      <c r="I187" s="19">
        <f t="shared" si="24"/>
        <v>1148</v>
      </c>
      <c r="J187" s="20">
        <v>85.61</v>
      </c>
      <c r="K187" s="21">
        <f t="shared" si="25"/>
        <v>1216</v>
      </c>
      <c r="L187" s="20">
        <v>2503.4899999999998</v>
      </c>
      <c r="M187" s="22">
        <f>+I187+J187+K187+L187</f>
        <v>4953.0999999999995</v>
      </c>
      <c r="N187" s="22">
        <f>+H187-I187-J187-K187-L187</f>
        <v>35046.9</v>
      </c>
      <c r="O187" s="20" t="s">
        <v>23</v>
      </c>
    </row>
    <row r="188" spans="1:15" s="23" customFormat="1" ht="37.5" customHeight="1" x14ac:dyDescent="0.25">
      <c r="A188" s="11">
        <v>185</v>
      </c>
      <c r="B188" s="24" t="s">
        <v>313</v>
      </c>
      <c r="C188" s="25" t="s">
        <v>124</v>
      </c>
      <c r="D188" s="25" t="s">
        <v>48</v>
      </c>
      <c r="E188" s="26" t="s">
        <v>20</v>
      </c>
      <c r="F188" s="27">
        <v>10000</v>
      </c>
      <c r="G188" s="17" t="s">
        <v>21</v>
      </c>
      <c r="H188" s="18">
        <f t="shared" si="19"/>
        <v>10000</v>
      </c>
      <c r="I188" s="19">
        <f t="shared" si="24"/>
        <v>287</v>
      </c>
      <c r="J188" s="20" t="s">
        <v>22</v>
      </c>
      <c r="K188" s="21">
        <f t="shared" si="25"/>
        <v>304</v>
      </c>
      <c r="L188" s="20">
        <v>23.25</v>
      </c>
      <c r="M188" s="22">
        <f>+I188+K188++L188</f>
        <v>614.25</v>
      </c>
      <c r="N188" s="22">
        <f>+H188-I188-K188-L188</f>
        <v>9385.75</v>
      </c>
      <c r="O188" s="20" t="s">
        <v>23</v>
      </c>
    </row>
    <row r="189" spans="1:15" s="23" customFormat="1" ht="37.5" customHeight="1" x14ac:dyDescent="0.25">
      <c r="A189" s="11">
        <v>186</v>
      </c>
      <c r="B189" s="24" t="s">
        <v>314</v>
      </c>
      <c r="C189" s="29" t="s">
        <v>101</v>
      </c>
      <c r="D189" s="25" t="s">
        <v>19</v>
      </c>
      <c r="E189" s="26" t="s">
        <v>20</v>
      </c>
      <c r="F189" s="27">
        <v>10000</v>
      </c>
      <c r="G189" s="17" t="s">
        <v>21</v>
      </c>
      <c r="H189" s="18">
        <f t="shared" si="19"/>
        <v>10000</v>
      </c>
      <c r="I189" s="19">
        <f t="shared" si="24"/>
        <v>287</v>
      </c>
      <c r="J189" s="20" t="s">
        <v>22</v>
      </c>
      <c r="K189" s="21">
        <f>+H189*3.04%</f>
        <v>304</v>
      </c>
      <c r="L189" s="20">
        <v>23.25</v>
      </c>
      <c r="M189" s="22">
        <f>+I189+K189+L189</f>
        <v>614.25</v>
      </c>
      <c r="N189" s="22">
        <f>+H189-I189-K189-L189</f>
        <v>9385.75</v>
      </c>
      <c r="O189" s="20" t="s">
        <v>23</v>
      </c>
    </row>
    <row r="190" spans="1:15" s="23" customFormat="1" ht="37.5" customHeight="1" x14ac:dyDescent="0.25">
      <c r="A190" s="11">
        <v>187</v>
      </c>
      <c r="B190" s="24" t="s">
        <v>315</v>
      </c>
      <c r="C190" s="25" t="s">
        <v>85</v>
      </c>
      <c r="D190" s="25" t="s">
        <v>51</v>
      </c>
      <c r="E190" s="26" t="s">
        <v>44</v>
      </c>
      <c r="F190" s="27">
        <v>85000</v>
      </c>
      <c r="G190" s="17" t="s">
        <v>21</v>
      </c>
      <c r="H190" s="18">
        <f t="shared" si="19"/>
        <v>85000</v>
      </c>
      <c r="I190" s="19">
        <f t="shared" si="24"/>
        <v>2439.5</v>
      </c>
      <c r="J190" s="20">
        <v>8576.99</v>
      </c>
      <c r="K190" s="21">
        <f t="shared" si="25"/>
        <v>2584</v>
      </c>
      <c r="L190" s="20">
        <v>1934.49</v>
      </c>
      <c r="M190" s="22">
        <f>+I190+J190+K190+L190</f>
        <v>15534.98</v>
      </c>
      <c r="N190" s="22">
        <f>+H190-I190-J190-K190-L190</f>
        <v>69465.01999999999</v>
      </c>
      <c r="O190" s="20" t="s">
        <v>23</v>
      </c>
    </row>
    <row r="191" spans="1:15" s="23" customFormat="1" ht="37.5" customHeight="1" x14ac:dyDescent="0.25">
      <c r="A191" s="11">
        <v>188</v>
      </c>
      <c r="B191" s="24" t="s">
        <v>316</v>
      </c>
      <c r="C191" s="25" t="s">
        <v>173</v>
      </c>
      <c r="D191" s="25" t="s">
        <v>59</v>
      </c>
      <c r="E191" s="26" t="s">
        <v>36</v>
      </c>
      <c r="F191" s="27">
        <v>60000</v>
      </c>
      <c r="G191" s="17" t="s">
        <v>21</v>
      </c>
      <c r="H191" s="18">
        <f t="shared" si="19"/>
        <v>60000</v>
      </c>
      <c r="I191" s="19">
        <f t="shared" si="24"/>
        <v>1722</v>
      </c>
      <c r="J191" s="20">
        <v>3486.68</v>
      </c>
      <c r="K191" s="21">
        <f t="shared" si="25"/>
        <v>1824</v>
      </c>
      <c r="L191" s="20">
        <v>11008.07</v>
      </c>
      <c r="M191" s="22">
        <f>+I191+J191+K191+L191</f>
        <v>18040.75</v>
      </c>
      <c r="N191" s="22">
        <f>+H191-I191-J191-K191-L191</f>
        <v>41959.25</v>
      </c>
      <c r="O191" s="20" t="s">
        <v>23</v>
      </c>
    </row>
    <row r="192" spans="1:15" s="23" customFormat="1" ht="37.5" customHeight="1" x14ac:dyDescent="0.25">
      <c r="A192" s="11">
        <v>189</v>
      </c>
      <c r="B192" s="24" t="s">
        <v>317</v>
      </c>
      <c r="C192" s="25" t="s">
        <v>318</v>
      </c>
      <c r="D192" s="25" t="s">
        <v>31</v>
      </c>
      <c r="E192" s="26" t="s">
        <v>20</v>
      </c>
      <c r="F192" s="27">
        <v>10000</v>
      </c>
      <c r="G192" s="17" t="s">
        <v>21</v>
      </c>
      <c r="H192" s="18">
        <f t="shared" si="19"/>
        <v>10000</v>
      </c>
      <c r="I192" s="19">
        <f t="shared" si="24"/>
        <v>287</v>
      </c>
      <c r="J192" s="20" t="s">
        <v>22</v>
      </c>
      <c r="K192" s="21">
        <f t="shared" si="25"/>
        <v>304</v>
      </c>
      <c r="L192" s="20">
        <v>23.25</v>
      </c>
      <c r="M192" s="22">
        <f>+I192+K192+L192</f>
        <v>614.25</v>
      </c>
      <c r="N192" s="22">
        <f>+H192-I192-K192-L192</f>
        <v>9385.75</v>
      </c>
      <c r="O192" s="20" t="s">
        <v>32</v>
      </c>
    </row>
    <row r="193" spans="1:15" s="23" customFormat="1" ht="37.5" customHeight="1" x14ac:dyDescent="0.25">
      <c r="A193" s="11">
        <v>190</v>
      </c>
      <c r="B193" s="24" t="s">
        <v>319</v>
      </c>
      <c r="C193" s="25" t="s">
        <v>91</v>
      </c>
      <c r="D193" s="25" t="s">
        <v>320</v>
      </c>
      <c r="E193" s="26" t="s">
        <v>36</v>
      </c>
      <c r="F193" s="27">
        <v>42000</v>
      </c>
      <c r="G193" s="17" t="s">
        <v>21</v>
      </c>
      <c r="H193" s="18">
        <f t="shared" si="19"/>
        <v>42000</v>
      </c>
      <c r="I193" s="19">
        <f>H193*2.87%</f>
        <v>1205.4000000000001</v>
      </c>
      <c r="J193" s="20">
        <v>367.88</v>
      </c>
      <c r="K193" s="21">
        <f t="shared" si="25"/>
        <v>1276.8</v>
      </c>
      <c r="L193" s="20">
        <v>9679.4500000000007</v>
      </c>
      <c r="M193" s="22">
        <f>+I193+J193+K193+L193</f>
        <v>12529.53</v>
      </c>
      <c r="N193" s="22">
        <f>+H193-I193-J193-K193-L193</f>
        <v>29470.469999999998</v>
      </c>
      <c r="O193" s="20" t="s">
        <v>32</v>
      </c>
    </row>
    <row r="194" spans="1:15" s="23" customFormat="1" ht="37.5" customHeight="1" x14ac:dyDescent="0.25">
      <c r="A194" s="11">
        <v>191</v>
      </c>
      <c r="B194" s="24" t="s">
        <v>321</v>
      </c>
      <c r="C194" s="25" t="s">
        <v>63</v>
      </c>
      <c r="D194" s="25" t="s">
        <v>31</v>
      </c>
      <c r="E194" s="26" t="s">
        <v>20</v>
      </c>
      <c r="F194" s="27">
        <v>10000</v>
      </c>
      <c r="G194" s="17" t="s">
        <v>21</v>
      </c>
      <c r="H194" s="18">
        <f t="shared" si="19"/>
        <v>10000</v>
      </c>
      <c r="I194" s="19">
        <f t="shared" si="24"/>
        <v>287</v>
      </c>
      <c r="J194" s="20" t="s">
        <v>22</v>
      </c>
      <c r="K194" s="21">
        <f t="shared" si="25"/>
        <v>304</v>
      </c>
      <c r="L194" s="20">
        <v>6871.66</v>
      </c>
      <c r="M194" s="22">
        <f>+I194+K194+L194</f>
        <v>7462.66</v>
      </c>
      <c r="N194" s="22">
        <f>+H194-I194-K194-L194</f>
        <v>2537.34</v>
      </c>
      <c r="O194" s="20" t="s">
        <v>32</v>
      </c>
    </row>
    <row r="195" spans="1:15" s="23" customFormat="1" ht="37.5" customHeight="1" x14ac:dyDescent="0.25">
      <c r="A195" s="11">
        <v>192</v>
      </c>
      <c r="B195" s="24" t="s">
        <v>322</v>
      </c>
      <c r="C195" s="25" t="s">
        <v>124</v>
      </c>
      <c r="D195" s="25" t="s">
        <v>141</v>
      </c>
      <c r="E195" s="26" t="s">
        <v>20</v>
      </c>
      <c r="F195" s="27">
        <v>11000</v>
      </c>
      <c r="G195" s="17" t="s">
        <v>21</v>
      </c>
      <c r="H195" s="18">
        <f t="shared" si="19"/>
        <v>11000</v>
      </c>
      <c r="I195" s="19">
        <f t="shared" si="24"/>
        <v>315.7</v>
      </c>
      <c r="J195" s="20" t="s">
        <v>22</v>
      </c>
      <c r="K195" s="21">
        <f t="shared" si="25"/>
        <v>334.4</v>
      </c>
      <c r="L195" s="20">
        <v>23.25</v>
      </c>
      <c r="M195" s="22">
        <f>+I195+K195+L195</f>
        <v>673.34999999999991</v>
      </c>
      <c r="N195" s="22">
        <f>+H195-I195-K195-L195</f>
        <v>10326.65</v>
      </c>
      <c r="O195" s="20" t="s">
        <v>23</v>
      </c>
    </row>
    <row r="196" spans="1:15" s="23" customFormat="1" ht="37.5" customHeight="1" x14ac:dyDescent="0.25">
      <c r="A196" s="11">
        <v>193</v>
      </c>
      <c r="B196" s="24" t="s">
        <v>323</v>
      </c>
      <c r="C196" s="25" t="s">
        <v>27</v>
      </c>
      <c r="D196" s="25" t="s">
        <v>31</v>
      </c>
      <c r="E196" s="26" t="s">
        <v>20</v>
      </c>
      <c r="F196" s="27">
        <v>10000</v>
      </c>
      <c r="G196" s="17" t="s">
        <v>21</v>
      </c>
      <c r="H196" s="18">
        <f t="shared" si="19"/>
        <v>10000</v>
      </c>
      <c r="I196" s="19">
        <f t="shared" si="24"/>
        <v>287</v>
      </c>
      <c r="J196" s="20" t="s">
        <v>22</v>
      </c>
      <c r="K196" s="21">
        <f t="shared" si="25"/>
        <v>304</v>
      </c>
      <c r="L196" s="20">
        <v>1313.37</v>
      </c>
      <c r="M196" s="22">
        <f>+I196+K196+L196</f>
        <v>1904.37</v>
      </c>
      <c r="N196" s="22">
        <f>+H196-I196-K196-L196</f>
        <v>8095.63</v>
      </c>
      <c r="O196" s="20" t="s">
        <v>32</v>
      </c>
    </row>
    <row r="197" spans="1:15" s="23" customFormat="1" ht="37.5" customHeight="1" x14ac:dyDescent="0.25">
      <c r="A197" s="11">
        <v>194</v>
      </c>
      <c r="B197" s="24" t="s">
        <v>324</v>
      </c>
      <c r="C197" s="25" t="s">
        <v>76</v>
      </c>
      <c r="D197" s="25" t="s">
        <v>112</v>
      </c>
      <c r="E197" s="26" t="s">
        <v>20</v>
      </c>
      <c r="F197" s="27">
        <v>10000</v>
      </c>
      <c r="G197" s="17" t="s">
        <v>21</v>
      </c>
      <c r="H197" s="18">
        <f t="shared" ref="H197:H262" si="26">+F197</f>
        <v>10000</v>
      </c>
      <c r="I197" s="19">
        <f t="shared" si="24"/>
        <v>287</v>
      </c>
      <c r="J197" s="20" t="s">
        <v>22</v>
      </c>
      <c r="K197" s="21">
        <f t="shared" si="25"/>
        <v>304</v>
      </c>
      <c r="L197" s="20">
        <v>945.73</v>
      </c>
      <c r="M197" s="22">
        <f>+I197+K197+L197</f>
        <v>1536.73</v>
      </c>
      <c r="N197" s="22">
        <f>+H197-I197-K197-L197</f>
        <v>8463.27</v>
      </c>
      <c r="O197" s="20" t="s">
        <v>23</v>
      </c>
    </row>
    <row r="198" spans="1:15" s="23" customFormat="1" ht="37.5" customHeight="1" x14ac:dyDescent="0.25">
      <c r="A198" s="11">
        <v>195</v>
      </c>
      <c r="B198" s="24" t="s">
        <v>325</v>
      </c>
      <c r="C198" s="25" t="s">
        <v>99</v>
      </c>
      <c r="D198" s="25" t="s">
        <v>59</v>
      </c>
      <c r="E198" s="26" t="s">
        <v>36</v>
      </c>
      <c r="F198" s="27">
        <v>60000</v>
      </c>
      <c r="G198" s="17" t="s">
        <v>21</v>
      </c>
      <c r="H198" s="18">
        <f t="shared" si="26"/>
        <v>60000</v>
      </c>
      <c r="I198" s="19">
        <f t="shared" si="24"/>
        <v>1722</v>
      </c>
      <c r="J198" s="20">
        <v>3486.68</v>
      </c>
      <c r="K198" s="21">
        <f t="shared" si="25"/>
        <v>1824</v>
      </c>
      <c r="L198" s="20">
        <v>4424.16</v>
      </c>
      <c r="M198" s="22">
        <f>+I198+J198+K198+L198</f>
        <v>11456.84</v>
      </c>
      <c r="N198" s="22">
        <f>+H198-I198-J198-K198-L198</f>
        <v>48543.16</v>
      </c>
      <c r="O198" s="20" t="s">
        <v>23</v>
      </c>
    </row>
    <row r="199" spans="1:15" s="23" customFormat="1" ht="37.5" customHeight="1" x14ac:dyDescent="0.25">
      <c r="A199" s="11">
        <v>196</v>
      </c>
      <c r="B199" s="24" t="s">
        <v>326</v>
      </c>
      <c r="C199" s="25" t="s">
        <v>145</v>
      </c>
      <c r="D199" s="25" t="s">
        <v>19</v>
      </c>
      <c r="E199" s="26" t="s">
        <v>20</v>
      </c>
      <c r="F199" s="27">
        <v>10000</v>
      </c>
      <c r="G199" s="17" t="s">
        <v>21</v>
      </c>
      <c r="H199" s="18">
        <f t="shared" si="26"/>
        <v>10000</v>
      </c>
      <c r="I199" s="19">
        <f t="shared" si="24"/>
        <v>287</v>
      </c>
      <c r="J199" s="20" t="s">
        <v>22</v>
      </c>
      <c r="K199" s="21">
        <f t="shared" si="25"/>
        <v>304</v>
      </c>
      <c r="L199" s="20">
        <v>23.25</v>
      </c>
      <c r="M199" s="22">
        <f>+I199+K199+L199</f>
        <v>614.25</v>
      </c>
      <c r="N199" s="22">
        <f>+H199-I199-K199-L199</f>
        <v>9385.75</v>
      </c>
      <c r="O199" s="20" t="s">
        <v>23</v>
      </c>
    </row>
    <row r="200" spans="1:15" s="23" customFormat="1" ht="37.5" customHeight="1" x14ac:dyDescent="0.25">
      <c r="A200" s="11">
        <v>197</v>
      </c>
      <c r="B200" s="24" t="s">
        <v>327</v>
      </c>
      <c r="C200" s="25" t="s">
        <v>211</v>
      </c>
      <c r="D200" s="25" t="s">
        <v>51</v>
      </c>
      <c r="E200" s="26" t="s">
        <v>36</v>
      </c>
      <c r="F200" s="27">
        <v>85000</v>
      </c>
      <c r="G200" s="17" t="s">
        <v>21</v>
      </c>
      <c r="H200" s="18">
        <f t="shared" si="26"/>
        <v>85000</v>
      </c>
      <c r="I200" s="19">
        <f t="shared" si="24"/>
        <v>2439.5</v>
      </c>
      <c r="J200" s="20">
        <v>8576.99</v>
      </c>
      <c r="K200" s="21">
        <f t="shared" si="25"/>
        <v>2584</v>
      </c>
      <c r="L200" s="20">
        <v>2692.56</v>
      </c>
      <c r="M200" s="22">
        <f>+I200+J200+K200+L200</f>
        <v>16293.05</v>
      </c>
      <c r="N200" s="22">
        <f>+H200-I200-J200-K200-L200</f>
        <v>68706.95</v>
      </c>
      <c r="O200" s="20" t="s">
        <v>23</v>
      </c>
    </row>
    <row r="201" spans="1:15" s="23" customFormat="1" ht="37.5" customHeight="1" x14ac:dyDescent="0.25">
      <c r="A201" s="11">
        <v>198</v>
      </c>
      <c r="B201" s="24" t="s">
        <v>328</v>
      </c>
      <c r="C201" s="25" t="s">
        <v>318</v>
      </c>
      <c r="D201" s="25" t="s">
        <v>48</v>
      </c>
      <c r="E201" s="26" t="s">
        <v>20</v>
      </c>
      <c r="F201" s="27">
        <v>10000</v>
      </c>
      <c r="G201" s="17" t="s">
        <v>21</v>
      </c>
      <c r="H201" s="18">
        <f t="shared" si="26"/>
        <v>10000</v>
      </c>
      <c r="I201" s="19">
        <f t="shared" si="24"/>
        <v>287</v>
      </c>
      <c r="J201" s="20" t="s">
        <v>22</v>
      </c>
      <c r="K201" s="21">
        <f t="shared" si="25"/>
        <v>304</v>
      </c>
      <c r="L201" s="20">
        <v>23.25</v>
      </c>
      <c r="M201" s="22">
        <f>+I201+K201+L201</f>
        <v>614.25</v>
      </c>
      <c r="N201" s="22">
        <f>+H201-I201-K201-L201</f>
        <v>9385.75</v>
      </c>
      <c r="O201" s="20" t="s">
        <v>23</v>
      </c>
    </row>
    <row r="202" spans="1:15" s="23" customFormat="1" ht="37.5" customHeight="1" x14ac:dyDescent="0.25">
      <c r="A202" s="11">
        <v>199</v>
      </c>
      <c r="B202" s="24" t="s">
        <v>329</v>
      </c>
      <c r="C202" s="25" t="s">
        <v>27</v>
      </c>
      <c r="D202" s="25" t="s">
        <v>330</v>
      </c>
      <c r="E202" s="26" t="s">
        <v>20</v>
      </c>
      <c r="F202" s="27">
        <v>13500</v>
      </c>
      <c r="G202" s="17" t="s">
        <v>21</v>
      </c>
      <c r="H202" s="18">
        <f t="shared" si="26"/>
        <v>13500</v>
      </c>
      <c r="I202" s="19">
        <f t="shared" si="24"/>
        <v>387.45</v>
      </c>
      <c r="J202" s="20" t="s">
        <v>22</v>
      </c>
      <c r="K202" s="21">
        <f t="shared" si="25"/>
        <v>410.4</v>
      </c>
      <c r="L202" s="20">
        <v>1793.72</v>
      </c>
      <c r="M202" s="22">
        <f>+I202+K202+L202</f>
        <v>2591.5699999999997</v>
      </c>
      <c r="N202" s="22">
        <f>+H202-I202-K202-L202</f>
        <v>10908.43</v>
      </c>
      <c r="O202" s="20" t="s">
        <v>23</v>
      </c>
    </row>
    <row r="203" spans="1:15" s="23" customFormat="1" ht="37.5" customHeight="1" x14ac:dyDescent="0.25">
      <c r="A203" s="11">
        <v>200</v>
      </c>
      <c r="B203" s="24" t="s">
        <v>331</v>
      </c>
      <c r="C203" s="25" t="s">
        <v>27</v>
      </c>
      <c r="D203" s="25" t="s">
        <v>48</v>
      </c>
      <c r="E203" s="26" t="s">
        <v>20</v>
      </c>
      <c r="F203" s="27">
        <v>11000</v>
      </c>
      <c r="G203" s="17" t="s">
        <v>21</v>
      </c>
      <c r="H203" s="18">
        <f t="shared" si="26"/>
        <v>11000</v>
      </c>
      <c r="I203" s="19">
        <f t="shared" si="24"/>
        <v>315.7</v>
      </c>
      <c r="J203" s="20" t="s">
        <v>22</v>
      </c>
      <c r="K203" s="21">
        <f t="shared" si="25"/>
        <v>334.4</v>
      </c>
      <c r="L203" s="20">
        <v>23.25</v>
      </c>
      <c r="M203" s="22">
        <f>+I203+K203+L203</f>
        <v>673.34999999999991</v>
      </c>
      <c r="N203" s="22">
        <f>+H203-I203-K203-L203</f>
        <v>10326.65</v>
      </c>
      <c r="O203" s="20" t="s">
        <v>23</v>
      </c>
    </row>
    <row r="204" spans="1:15" s="23" customFormat="1" ht="37.5" customHeight="1" x14ac:dyDescent="0.25">
      <c r="A204" s="11">
        <v>201</v>
      </c>
      <c r="B204" s="24" t="s">
        <v>332</v>
      </c>
      <c r="C204" s="25" t="s">
        <v>134</v>
      </c>
      <c r="D204" s="25" t="s">
        <v>19</v>
      </c>
      <c r="E204" s="26" t="s">
        <v>20</v>
      </c>
      <c r="F204" s="27">
        <v>10000</v>
      </c>
      <c r="G204" s="17" t="s">
        <v>21</v>
      </c>
      <c r="H204" s="18">
        <f t="shared" si="26"/>
        <v>10000</v>
      </c>
      <c r="I204" s="19">
        <f t="shared" si="24"/>
        <v>287</v>
      </c>
      <c r="J204" s="20" t="s">
        <v>22</v>
      </c>
      <c r="K204" s="21">
        <f t="shared" si="25"/>
        <v>304</v>
      </c>
      <c r="L204" s="20">
        <v>2620.37</v>
      </c>
      <c r="M204" s="22">
        <f>+I204+K204+L204</f>
        <v>3211.37</v>
      </c>
      <c r="N204" s="22">
        <f>+H204-I204-K204-L204</f>
        <v>6788.63</v>
      </c>
      <c r="O204" s="20" t="s">
        <v>23</v>
      </c>
    </row>
    <row r="205" spans="1:15" s="23" customFormat="1" ht="37.5" customHeight="1" x14ac:dyDescent="0.25">
      <c r="A205" s="11">
        <v>202</v>
      </c>
      <c r="B205" s="24" t="s">
        <v>333</v>
      </c>
      <c r="C205" s="25" t="s">
        <v>334</v>
      </c>
      <c r="D205" s="25" t="s">
        <v>70</v>
      </c>
      <c r="E205" s="26" t="s">
        <v>44</v>
      </c>
      <c r="F205" s="27">
        <v>27777.759999999998</v>
      </c>
      <c r="G205" s="17" t="s">
        <v>21</v>
      </c>
      <c r="H205" s="18">
        <f t="shared" si="26"/>
        <v>27777.759999999998</v>
      </c>
      <c r="I205" s="19">
        <f t="shared" si="24"/>
        <v>797.22171199999991</v>
      </c>
      <c r="J205" s="20" t="s">
        <v>22</v>
      </c>
      <c r="K205" s="21">
        <f t="shared" si="25"/>
        <v>844.44390399999997</v>
      </c>
      <c r="L205" s="20">
        <v>4535.5600000000004</v>
      </c>
      <c r="M205" s="22">
        <v>6177.22</v>
      </c>
      <c r="N205" s="22">
        <v>21600.54</v>
      </c>
      <c r="O205" s="20" t="s">
        <v>23</v>
      </c>
    </row>
    <row r="206" spans="1:15" s="23" customFormat="1" ht="37.5" customHeight="1" x14ac:dyDescent="0.25">
      <c r="A206" s="11">
        <v>203</v>
      </c>
      <c r="B206" s="24" t="s">
        <v>335</v>
      </c>
      <c r="C206" s="25" t="s">
        <v>134</v>
      </c>
      <c r="D206" s="25" t="s">
        <v>48</v>
      </c>
      <c r="E206" s="26" t="s">
        <v>20</v>
      </c>
      <c r="F206" s="27">
        <v>11000</v>
      </c>
      <c r="G206" s="17" t="s">
        <v>21</v>
      </c>
      <c r="H206" s="18">
        <f>+F206</f>
        <v>11000</v>
      </c>
      <c r="I206" s="19">
        <f t="shared" si="24"/>
        <v>315.7</v>
      </c>
      <c r="J206" s="20" t="s">
        <v>22</v>
      </c>
      <c r="K206" s="21">
        <f t="shared" si="25"/>
        <v>334.4</v>
      </c>
      <c r="L206" s="20">
        <v>23.25</v>
      </c>
      <c r="M206" s="22">
        <f t="shared" ref="M206:M213" si="27">+I206+K206+L206</f>
        <v>673.34999999999991</v>
      </c>
      <c r="N206" s="22">
        <f t="shared" ref="N206:N213" si="28">+H206-I206-K206-L206</f>
        <v>10326.65</v>
      </c>
      <c r="O206" s="20" t="s">
        <v>23</v>
      </c>
    </row>
    <row r="207" spans="1:15" s="23" customFormat="1" ht="37.5" customHeight="1" x14ac:dyDescent="0.25">
      <c r="A207" s="11">
        <v>204</v>
      </c>
      <c r="B207" s="24" t="s">
        <v>336</v>
      </c>
      <c r="C207" s="25" t="s">
        <v>337</v>
      </c>
      <c r="D207" s="25" t="s">
        <v>112</v>
      </c>
      <c r="E207" s="26" t="s">
        <v>44</v>
      </c>
      <c r="F207" s="27">
        <v>10000</v>
      </c>
      <c r="G207" s="17" t="s">
        <v>21</v>
      </c>
      <c r="H207" s="18">
        <f t="shared" si="26"/>
        <v>10000</v>
      </c>
      <c r="I207" s="19">
        <f t="shared" si="24"/>
        <v>287</v>
      </c>
      <c r="J207" s="20" t="s">
        <v>22</v>
      </c>
      <c r="K207" s="21">
        <f t="shared" si="25"/>
        <v>304</v>
      </c>
      <c r="L207" s="20">
        <v>23.25</v>
      </c>
      <c r="M207" s="22">
        <f t="shared" si="27"/>
        <v>614.25</v>
      </c>
      <c r="N207" s="22">
        <f t="shared" si="28"/>
        <v>9385.75</v>
      </c>
      <c r="O207" s="20" t="s">
        <v>23</v>
      </c>
    </row>
    <row r="208" spans="1:15" s="23" customFormat="1" ht="37.5" customHeight="1" x14ac:dyDescent="0.25">
      <c r="A208" s="11">
        <v>205</v>
      </c>
      <c r="B208" s="24" t="s">
        <v>338</v>
      </c>
      <c r="C208" s="25" t="s">
        <v>101</v>
      </c>
      <c r="D208" s="25" t="s">
        <v>61</v>
      </c>
      <c r="E208" s="26" t="s">
        <v>20</v>
      </c>
      <c r="F208" s="27">
        <v>22000</v>
      </c>
      <c r="G208" s="17" t="s">
        <v>21</v>
      </c>
      <c r="H208" s="18">
        <f t="shared" si="26"/>
        <v>22000</v>
      </c>
      <c r="I208" s="19">
        <f t="shared" si="24"/>
        <v>631.4</v>
      </c>
      <c r="J208" s="20" t="s">
        <v>22</v>
      </c>
      <c r="K208" s="21">
        <f t="shared" si="25"/>
        <v>668.8</v>
      </c>
      <c r="L208" s="20">
        <v>23.25</v>
      </c>
      <c r="M208" s="22">
        <f t="shared" si="27"/>
        <v>1323.4499999999998</v>
      </c>
      <c r="N208" s="22">
        <f t="shared" si="28"/>
        <v>20676.55</v>
      </c>
      <c r="O208" s="20" t="s">
        <v>23</v>
      </c>
    </row>
    <row r="209" spans="1:15" s="23" customFormat="1" ht="37.5" customHeight="1" x14ac:dyDescent="0.25">
      <c r="A209" s="11">
        <v>206</v>
      </c>
      <c r="B209" s="24" t="s">
        <v>339</v>
      </c>
      <c r="C209" s="25" t="s">
        <v>18</v>
      </c>
      <c r="D209" s="25" t="s">
        <v>28</v>
      </c>
      <c r="E209" s="26" t="s">
        <v>20</v>
      </c>
      <c r="F209" s="27">
        <v>10000</v>
      </c>
      <c r="G209" s="17" t="s">
        <v>21</v>
      </c>
      <c r="H209" s="18">
        <f t="shared" si="26"/>
        <v>10000</v>
      </c>
      <c r="I209" s="19">
        <f t="shared" si="24"/>
        <v>287</v>
      </c>
      <c r="J209" s="20" t="s">
        <v>22</v>
      </c>
      <c r="K209" s="21">
        <f t="shared" si="25"/>
        <v>304</v>
      </c>
      <c r="L209" s="20">
        <v>3016.54</v>
      </c>
      <c r="M209" s="22">
        <f t="shared" si="27"/>
        <v>3607.54</v>
      </c>
      <c r="N209" s="22">
        <f t="shared" si="28"/>
        <v>6392.46</v>
      </c>
      <c r="O209" s="20" t="s">
        <v>23</v>
      </c>
    </row>
    <row r="210" spans="1:15" s="23" customFormat="1" ht="37.5" customHeight="1" x14ac:dyDescent="0.25">
      <c r="A210" s="11">
        <v>207</v>
      </c>
      <c r="B210" s="24" t="s">
        <v>340</v>
      </c>
      <c r="C210" s="29" t="s">
        <v>55</v>
      </c>
      <c r="D210" s="25" t="s">
        <v>19</v>
      </c>
      <c r="E210" s="26" t="s">
        <v>20</v>
      </c>
      <c r="F210" s="27">
        <v>10000</v>
      </c>
      <c r="G210" s="17" t="s">
        <v>21</v>
      </c>
      <c r="H210" s="18">
        <f t="shared" si="26"/>
        <v>10000</v>
      </c>
      <c r="I210" s="19">
        <f t="shared" si="24"/>
        <v>287</v>
      </c>
      <c r="J210" s="20" t="s">
        <v>22</v>
      </c>
      <c r="K210" s="21">
        <f t="shared" si="25"/>
        <v>304</v>
      </c>
      <c r="L210" s="20">
        <v>23.25</v>
      </c>
      <c r="M210" s="22">
        <f t="shared" si="27"/>
        <v>614.25</v>
      </c>
      <c r="N210" s="22">
        <f t="shared" si="28"/>
        <v>9385.75</v>
      </c>
      <c r="O210" s="20" t="s">
        <v>23</v>
      </c>
    </row>
    <row r="211" spans="1:15" s="23" customFormat="1" ht="37.5" customHeight="1" x14ac:dyDescent="0.25">
      <c r="A211" s="11">
        <v>208</v>
      </c>
      <c r="B211" s="24" t="s">
        <v>341</v>
      </c>
      <c r="C211" s="25" t="s">
        <v>342</v>
      </c>
      <c r="D211" s="25" t="s">
        <v>19</v>
      </c>
      <c r="E211" s="26" t="s">
        <v>20</v>
      </c>
      <c r="F211" s="27">
        <v>10000</v>
      </c>
      <c r="G211" s="17" t="s">
        <v>21</v>
      </c>
      <c r="H211" s="18">
        <f t="shared" si="26"/>
        <v>10000</v>
      </c>
      <c r="I211" s="19">
        <f t="shared" si="24"/>
        <v>287</v>
      </c>
      <c r="J211" s="20" t="s">
        <v>22</v>
      </c>
      <c r="K211" s="21">
        <f t="shared" si="25"/>
        <v>304</v>
      </c>
      <c r="L211" s="20">
        <v>253.87</v>
      </c>
      <c r="M211" s="22">
        <f t="shared" si="27"/>
        <v>844.87</v>
      </c>
      <c r="N211" s="22">
        <f t="shared" si="28"/>
        <v>9155.1299999999992</v>
      </c>
      <c r="O211" s="20" t="s">
        <v>23</v>
      </c>
    </row>
    <row r="212" spans="1:15" s="23" customFormat="1" ht="37.5" customHeight="1" x14ac:dyDescent="0.25">
      <c r="A212" s="11">
        <v>209</v>
      </c>
      <c r="B212" s="24" t="s">
        <v>343</v>
      </c>
      <c r="C212" s="25" t="s">
        <v>191</v>
      </c>
      <c r="D212" s="25" t="s">
        <v>344</v>
      </c>
      <c r="E212" s="26" t="s">
        <v>44</v>
      </c>
      <c r="F212" s="27">
        <v>16500</v>
      </c>
      <c r="G212" s="17" t="s">
        <v>21</v>
      </c>
      <c r="H212" s="18">
        <f t="shared" si="26"/>
        <v>16500</v>
      </c>
      <c r="I212" s="19">
        <f t="shared" si="24"/>
        <v>473.55</v>
      </c>
      <c r="J212" s="20" t="s">
        <v>22</v>
      </c>
      <c r="K212" s="21">
        <f t="shared" si="25"/>
        <v>501.6</v>
      </c>
      <c r="L212" s="20">
        <v>2012.19</v>
      </c>
      <c r="M212" s="22">
        <f t="shared" si="27"/>
        <v>2987.34</v>
      </c>
      <c r="N212" s="22">
        <f t="shared" si="28"/>
        <v>13512.66</v>
      </c>
      <c r="O212" s="20" t="s">
        <v>23</v>
      </c>
    </row>
    <row r="213" spans="1:15" s="23" customFormat="1" ht="37.5" customHeight="1" x14ac:dyDescent="0.25">
      <c r="A213" s="11">
        <v>210</v>
      </c>
      <c r="B213" s="24" t="s">
        <v>345</v>
      </c>
      <c r="C213" s="29" t="s">
        <v>130</v>
      </c>
      <c r="D213" s="25" t="s">
        <v>19</v>
      </c>
      <c r="E213" s="26" t="s">
        <v>20</v>
      </c>
      <c r="F213" s="27">
        <v>10000</v>
      </c>
      <c r="G213" s="17" t="s">
        <v>21</v>
      </c>
      <c r="H213" s="18">
        <f t="shared" si="26"/>
        <v>10000</v>
      </c>
      <c r="I213" s="19">
        <f t="shared" si="24"/>
        <v>287</v>
      </c>
      <c r="J213" s="20" t="s">
        <v>22</v>
      </c>
      <c r="K213" s="21">
        <f t="shared" si="25"/>
        <v>304</v>
      </c>
      <c r="L213" s="20">
        <v>23.25</v>
      </c>
      <c r="M213" s="22">
        <f t="shared" si="27"/>
        <v>614.25</v>
      </c>
      <c r="N213" s="22">
        <f t="shared" si="28"/>
        <v>9385.75</v>
      </c>
      <c r="O213" s="20" t="s">
        <v>23</v>
      </c>
    </row>
    <row r="214" spans="1:15" s="23" customFormat="1" ht="37.5" customHeight="1" x14ac:dyDescent="0.25">
      <c r="A214" s="11">
        <v>211</v>
      </c>
      <c r="B214" s="24" t="s">
        <v>346</v>
      </c>
      <c r="C214" s="25" t="s">
        <v>99</v>
      </c>
      <c r="D214" s="25" t="s">
        <v>56</v>
      </c>
      <c r="E214" s="26" t="s">
        <v>36</v>
      </c>
      <c r="F214" s="27">
        <v>75000</v>
      </c>
      <c r="G214" s="17" t="s">
        <v>21</v>
      </c>
      <c r="H214" s="18">
        <f t="shared" si="26"/>
        <v>75000</v>
      </c>
      <c r="I214" s="19">
        <f t="shared" si="24"/>
        <v>2152.5</v>
      </c>
      <c r="J214" s="20">
        <v>6309.38</v>
      </c>
      <c r="K214" s="21">
        <f t="shared" si="25"/>
        <v>2280</v>
      </c>
      <c r="L214" s="20">
        <v>5016.18</v>
      </c>
      <c r="M214" s="22">
        <f>+I214+J214+K214+L214</f>
        <v>15758.060000000001</v>
      </c>
      <c r="N214" s="22">
        <f>+H214-I214-J214-K214-L214</f>
        <v>59241.939999999995</v>
      </c>
      <c r="O214" s="20" t="s">
        <v>23</v>
      </c>
    </row>
    <row r="215" spans="1:15" s="23" customFormat="1" ht="37.5" customHeight="1" x14ac:dyDescent="0.25">
      <c r="A215" s="11">
        <v>212</v>
      </c>
      <c r="B215" s="24" t="s">
        <v>347</v>
      </c>
      <c r="C215" s="25" t="s">
        <v>134</v>
      </c>
      <c r="D215" s="25" t="s">
        <v>141</v>
      </c>
      <c r="E215" s="26" t="s">
        <v>20</v>
      </c>
      <c r="F215" s="27">
        <v>16500</v>
      </c>
      <c r="G215" s="17" t="s">
        <v>21</v>
      </c>
      <c r="H215" s="18">
        <f t="shared" si="26"/>
        <v>16500</v>
      </c>
      <c r="I215" s="19">
        <f t="shared" si="24"/>
        <v>473.55</v>
      </c>
      <c r="J215" s="20" t="s">
        <v>22</v>
      </c>
      <c r="K215" s="21">
        <f t="shared" si="25"/>
        <v>501.6</v>
      </c>
      <c r="L215" s="20">
        <v>143.25</v>
      </c>
      <c r="M215" s="22">
        <f>+I215+K215+L215</f>
        <v>1118.4000000000001</v>
      </c>
      <c r="N215" s="22">
        <f>+H215-I215-K215-L215</f>
        <v>15381.6</v>
      </c>
      <c r="O215" s="20" t="s">
        <v>23</v>
      </c>
    </row>
    <row r="216" spans="1:15" s="23" customFormat="1" ht="37.5" customHeight="1" x14ac:dyDescent="0.25">
      <c r="A216" s="11">
        <v>213</v>
      </c>
      <c r="B216" s="24" t="s">
        <v>348</v>
      </c>
      <c r="C216" s="25" t="s">
        <v>145</v>
      </c>
      <c r="D216" s="25" t="s">
        <v>48</v>
      </c>
      <c r="E216" s="26" t="s">
        <v>20</v>
      </c>
      <c r="F216" s="27">
        <v>10000</v>
      </c>
      <c r="G216" s="17" t="s">
        <v>21</v>
      </c>
      <c r="H216" s="18">
        <f t="shared" si="26"/>
        <v>10000</v>
      </c>
      <c r="I216" s="19">
        <f t="shared" si="24"/>
        <v>287</v>
      </c>
      <c r="J216" s="20" t="s">
        <v>22</v>
      </c>
      <c r="K216" s="21">
        <f t="shared" si="25"/>
        <v>304</v>
      </c>
      <c r="L216" s="20">
        <v>23.25</v>
      </c>
      <c r="M216" s="22">
        <f>+I216+K216+L216</f>
        <v>614.25</v>
      </c>
      <c r="N216" s="22">
        <f>+H216-I216-K216-L216</f>
        <v>9385.75</v>
      </c>
      <c r="O216" s="20" t="s">
        <v>23</v>
      </c>
    </row>
    <row r="217" spans="1:15" s="23" customFormat="1" ht="37.5" customHeight="1" x14ac:dyDescent="0.25">
      <c r="A217" s="11">
        <v>214</v>
      </c>
      <c r="B217" s="24" t="s">
        <v>349</v>
      </c>
      <c r="C217" s="25" t="s">
        <v>147</v>
      </c>
      <c r="D217" s="25" t="s">
        <v>19</v>
      </c>
      <c r="E217" s="26" t="s">
        <v>20</v>
      </c>
      <c r="F217" s="27">
        <v>10000</v>
      </c>
      <c r="G217" s="17" t="s">
        <v>21</v>
      </c>
      <c r="H217" s="18">
        <f t="shared" si="26"/>
        <v>10000</v>
      </c>
      <c r="I217" s="19">
        <f t="shared" si="24"/>
        <v>287</v>
      </c>
      <c r="J217" s="20" t="s">
        <v>22</v>
      </c>
      <c r="K217" s="21">
        <f t="shared" si="25"/>
        <v>304</v>
      </c>
      <c r="L217" s="20">
        <v>23.25</v>
      </c>
      <c r="M217" s="22">
        <f>+I217+K217+L217</f>
        <v>614.25</v>
      </c>
      <c r="N217" s="22">
        <f>+H217-I217-K217-L217</f>
        <v>9385.75</v>
      </c>
      <c r="O217" s="20" t="s">
        <v>23</v>
      </c>
    </row>
    <row r="218" spans="1:15" s="23" customFormat="1" ht="37.5" customHeight="1" x14ac:dyDescent="0.25">
      <c r="A218" s="11">
        <v>215</v>
      </c>
      <c r="B218" s="24" t="s">
        <v>350</v>
      </c>
      <c r="C218" s="25" t="s">
        <v>27</v>
      </c>
      <c r="D218" s="25" t="s">
        <v>196</v>
      </c>
      <c r="E218" s="26" t="s">
        <v>36</v>
      </c>
      <c r="F218" s="27">
        <v>95000</v>
      </c>
      <c r="G218" s="17" t="s">
        <v>21</v>
      </c>
      <c r="H218" s="18">
        <f t="shared" si="26"/>
        <v>95000</v>
      </c>
      <c r="I218" s="19">
        <f t="shared" si="24"/>
        <v>2726.5</v>
      </c>
      <c r="J218" s="20">
        <v>10334.18</v>
      </c>
      <c r="K218" s="21">
        <f t="shared" si="25"/>
        <v>2888</v>
      </c>
      <c r="L218" s="20">
        <v>2964.73</v>
      </c>
      <c r="M218" s="22">
        <f>+I218+J218+K218+L218</f>
        <v>18913.41</v>
      </c>
      <c r="N218" s="22">
        <f>+H218-I218-J218-K218-L218</f>
        <v>76086.590000000011</v>
      </c>
      <c r="O218" s="20" t="s">
        <v>23</v>
      </c>
    </row>
    <row r="219" spans="1:15" s="23" customFormat="1" ht="37.5" customHeight="1" x14ac:dyDescent="0.25">
      <c r="A219" s="11">
        <v>216</v>
      </c>
      <c r="B219" s="24" t="s">
        <v>351</v>
      </c>
      <c r="C219" s="25" t="s">
        <v>201</v>
      </c>
      <c r="D219" s="25" t="s">
        <v>186</v>
      </c>
      <c r="E219" s="26" t="s">
        <v>20</v>
      </c>
      <c r="F219" s="27">
        <v>10000</v>
      </c>
      <c r="G219" s="17" t="s">
        <v>21</v>
      </c>
      <c r="H219" s="18">
        <f t="shared" si="26"/>
        <v>10000</v>
      </c>
      <c r="I219" s="19">
        <f t="shared" si="24"/>
        <v>287</v>
      </c>
      <c r="J219" s="20" t="s">
        <v>22</v>
      </c>
      <c r="K219" s="21">
        <f t="shared" si="25"/>
        <v>304</v>
      </c>
      <c r="L219" s="20">
        <v>1443.99</v>
      </c>
      <c r="M219" s="22">
        <f>+I219+K219+L219</f>
        <v>2034.99</v>
      </c>
      <c r="N219" s="22">
        <f>+H219-I219-K219-L219</f>
        <v>7965.01</v>
      </c>
      <c r="O219" s="20" t="s">
        <v>23</v>
      </c>
    </row>
    <row r="220" spans="1:15" s="23" customFormat="1" ht="37.5" customHeight="1" x14ac:dyDescent="0.25">
      <c r="A220" s="11">
        <v>217</v>
      </c>
      <c r="B220" s="24" t="s">
        <v>352</v>
      </c>
      <c r="C220" s="25" t="s">
        <v>353</v>
      </c>
      <c r="D220" s="25" t="s">
        <v>196</v>
      </c>
      <c r="E220" s="26" t="s">
        <v>36</v>
      </c>
      <c r="F220" s="27">
        <v>95000</v>
      </c>
      <c r="G220" s="17" t="s">
        <v>21</v>
      </c>
      <c r="H220" s="18">
        <f t="shared" si="26"/>
        <v>95000</v>
      </c>
      <c r="I220" s="19">
        <f t="shared" si="24"/>
        <v>2726.5</v>
      </c>
      <c r="J220" s="20">
        <v>10929.24</v>
      </c>
      <c r="K220" s="21">
        <f t="shared" si="25"/>
        <v>2888</v>
      </c>
      <c r="L220" s="20">
        <v>23.25</v>
      </c>
      <c r="M220" s="22">
        <f>+I220+J220+K220+L220</f>
        <v>16566.989999999998</v>
      </c>
      <c r="N220" s="22">
        <f>+H220-I220-J220-K220-L220</f>
        <v>78433.009999999995</v>
      </c>
      <c r="O220" s="20" t="s">
        <v>23</v>
      </c>
    </row>
    <row r="221" spans="1:15" s="23" customFormat="1" ht="37.5" customHeight="1" x14ac:dyDescent="0.25">
      <c r="A221" s="11">
        <v>218</v>
      </c>
      <c r="B221" s="24" t="s">
        <v>354</v>
      </c>
      <c r="C221" s="25" t="s">
        <v>63</v>
      </c>
      <c r="D221" s="25" t="s">
        <v>355</v>
      </c>
      <c r="E221" s="26" t="s">
        <v>20</v>
      </c>
      <c r="F221" s="27">
        <v>11132</v>
      </c>
      <c r="G221" s="17" t="s">
        <v>21</v>
      </c>
      <c r="H221" s="18">
        <f t="shared" si="26"/>
        <v>11132</v>
      </c>
      <c r="I221" s="19">
        <f t="shared" si="24"/>
        <v>319.48840000000001</v>
      </c>
      <c r="J221" s="20" t="s">
        <v>22</v>
      </c>
      <c r="K221" s="21">
        <f t="shared" si="25"/>
        <v>338.4128</v>
      </c>
      <c r="L221" s="20">
        <v>484.49</v>
      </c>
      <c r="M221" s="22">
        <f>+I221+K221+L221</f>
        <v>1142.3912</v>
      </c>
      <c r="N221" s="22">
        <f>+H221-I221-K221-L221</f>
        <v>9989.6088</v>
      </c>
      <c r="O221" s="20" t="s">
        <v>32</v>
      </c>
    </row>
    <row r="222" spans="1:15" s="23" customFormat="1" ht="37.5" customHeight="1" x14ac:dyDescent="0.25">
      <c r="A222" s="35">
        <v>219</v>
      </c>
      <c r="B222" s="36" t="s">
        <v>356</v>
      </c>
      <c r="C222" s="37" t="s">
        <v>357</v>
      </c>
      <c r="D222" s="37" t="s">
        <v>358</v>
      </c>
      <c r="E222" s="38" t="s">
        <v>44</v>
      </c>
      <c r="F222" s="39">
        <v>39500</v>
      </c>
      <c r="G222" s="40"/>
      <c r="H222" s="41">
        <f t="shared" si="26"/>
        <v>39500</v>
      </c>
      <c r="I222" s="42">
        <f t="shared" si="24"/>
        <v>1133.6500000000001</v>
      </c>
      <c r="J222" s="43">
        <v>372.08</v>
      </c>
      <c r="K222" s="44">
        <f t="shared" si="25"/>
        <v>1200.8</v>
      </c>
      <c r="L222" s="43" t="s">
        <v>22</v>
      </c>
      <c r="M222" s="45">
        <f>+I222+J222+K222</f>
        <v>2706.5299999999997</v>
      </c>
      <c r="N222" s="45">
        <f>+F222-I222-J222-K222</f>
        <v>36793.469999999994</v>
      </c>
      <c r="O222" s="43" t="s">
        <v>32</v>
      </c>
    </row>
    <row r="223" spans="1:15" s="23" customFormat="1" ht="37.5" customHeight="1" x14ac:dyDescent="0.25">
      <c r="A223" s="11">
        <v>220</v>
      </c>
      <c r="B223" s="24" t="s">
        <v>359</v>
      </c>
      <c r="C223" s="25" t="s">
        <v>145</v>
      </c>
      <c r="D223" s="25" t="s">
        <v>122</v>
      </c>
      <c r="E223" s="26" t="s">
        <v>44</v>
      </c>
      <c r="F223" s="27">
        <v>10000</v>
      </c>
      <c r="G223" s="17" t="s">
        <v>21</v>
      </c>
      <c r="H223" s="18">
        <f t="shared" si="26"/>
        <v>10000</v>
      </c>
      <c r="I223" s="19">
        <f t="shared" si="24"/>
        <v>287</v>
      </c>
      <c r="J223" s="20" t="s">
        <v>22</v>
      </c>
      <c r="K223" s="21">
        <f t="shared" si="25"/>
        <v>304</v>
      </c>
      <c r="L223" s="20">
        <v>1213.3699999999999</v>
      </c>
      <c r="M223" s="22">
        <f>+I223+K223+L223</f>
        <v>1804.37</v>
      </c>
      <c r="N223" s="22">
        <f>+H223-I223-K223-L223</f>
        <v>8195.630000000001</v>
      </c>
      <c r="O223" s="20" t="s">
        <v>32</v>
      </c>
    </row>
    <row r="224" spans="1:15" s="23" customFormat="1" ht="37.5" customHeight="1" x14ac:dyDescent="0.25">
      <c r="A224" s="11">
        <v>221</v>
      </c>
      <c r="B224" s="24" t="s">
        <v>360</v>
      </c>
      <c r="C224" s="25" t="s">
        <v>268</v>
      </c>
      <c r="D224" s="25" t="s">
        <v>51</v>
      </c>
      <c r="E224" s="26" t="s">
        <v>36</v>
      </c>
      <c r="F224" s="27">
        <v>85000</v>
      </c>
      <c r="G224" s="17" t="s">
        <v>21</v>
      </c>
      <c r="H224" s="18">
        <f t="shared" si="26"/>
        <v>85000</v>
      </c>
      <c r="I224" s="19">
        <f t="shared" si="24"/>
        <v>2439.5</v>
      </c>
      <c r="J224" s="20">
        <v>8576.99</v>
      </c>
      <c r="K224" s="21">
        <f t="shared" si="25"/>
        <v>2584</v>
      </c>
      <c r="L224" s="20">
        <v>5185.04</v>
      </c>
      <c r="M224" s="22">
        <f>+I224+J224+K224+L224</f>
        <v>18785.53</v>
      </c>
      <c r="N224" s="22">
        <f>+H224-I224-J224-K224-L224</f>
        <v>66214.47</v>
      </c>
      <c r="O224" s="20" t="s">
        <v>32</v>
      </c>
    </row>
    <row r="225" spans="1:15" s="23" customFormat="1" ht="37.5" customHeight="1" x14ac:dyDescent="0.25">
      <c r="A225" s="11">
        <v>222</v>
      </c>
      <c r="B225" s="24" t="s">
        <v>361</v>
      </c>
      <c r="C225" s="25" t="s">
        <v>362</v>
      </c>
      <c r="D225" s="25" t="s">
        <v>196</v>
      </c>
      <c r="E225" s="26" t="s">
        <v>44</v>
      </c>
      <c r="F225" s="27">
        <v>95000</v>
      </c>
      <c r="G225" s="17" t="s">
        <v>21</v>
      </c>
      <c r="H225" s="18">
        <f t="shared" si="26"/>
        <v>95000</v>
      </c>
      <c r="I225" s="19">
        <f t="shared" si="24"/>
        <v>2726.5</v>
      </c>
      <c r="J225" s="20">
        <v>10929.24</v>
      </c>
      <c r="K225" s="21">
        <f t="shared" si="25"/>
        <v>2888</v>
      </c>
      <c r="L225" s="20">
        <v>3494.72</v>
      </c>
      <c r="M225" s="22">
        <f>+I225+J225+K225+L225</f>
        <v>20038.46</v>
      </c>
      <c r="N225" s="22">
        <f>+H225-I225-J225-K225-L225</f>
        <v>74961.539999999994</v>
      </c>
      <c r="O225" s="20" t="s">
        <v>32</v>
      </c>
    </row>
    <row r="226" spans="1:15" s="23" customFormat="1" ht="37.5" customHeight="1" x14ac:dyDescent="0.25">
      <c r="A226" s="11">
        <v>223</v>
      </c>
      <c r="B226" s="24" t="s">
        <v>363</v>
      </c>
      <c r="C226" s="25" t="s">
        <v>76</v>
      </c>
      <c r="D226" s="25" t="s">
        <v>19</v>
      </c>
      <c r="E226" s="26" t="s">
        <v>20</v>
      </c>
      <c r="F226" s="27">
        <v>10000</v>
      </c>
      <c r="G226" s="17" t="s">
        <v>21</v>
      </c>
      <c r="H226" s="18">
        <f t="shared" si="26"/>
        <v>10000</v>
      </c>
      <c r="I226" s="19">
        <f t="shared" si="24"/>
        <v>287</v>
      </c>
      <c r="J226" s="20" t="s">
        <v>22</v>
      </c>
      <c r="K226" s="21">
        <f t="shared" si="25"/>
        <v>304</v>
      </c>
      <c r="L226" s="20">
        <v>1213.3699999999999</v>
      </c>
      <c r="M226" s="22">
        <f>+I226+K226+L226</f>
        <v>1804.37</v>
      </c>
      <c r="N226" s="22">
        <f>+H226-I226-K226-L226</f>
        <v>8195.630000000001</v>
      </c>
      <c r="O226" s="20" t="s">
        <v>23</v>
      </c>
    </row>
    <row r="227" spans="1:15" s="23" customFormat="1" ht="37.5" customHeight="1" x14ac:dyDescent="0.25">
      <c r="A227" s="11">
        <v>224</v>
      </c>
      <c r="B227" s="24" t="s">
        <v>364</v>
      </c>
      <c r="C227" s="25" t="s">
        <v>365</v>
      </c>
      <c r="D227" s="25" t="s">
        <v>61</v>
      </c>
      <c r="E227" s="26" t="s">
        <v>20</v>
      </c>
      <c r="F227" s="27">
        <v>10000</v>
      </c>
      <c r="G227" s="17" t="s">
        <v>21</v>
      </c>
      <c r="H227" s="18">
        <f t="shared" si="26"/>
        <v>10000</v>
      </c>
      <c r="I227" s="19">
        <f t="shared" si="24"/>
        <v>287</v>
      </c>
      <c r="J227" s="20" t="s">
        <v>22</v>
      </c>
      <c r="K227" s="21">
        <f t="shared" si="25"/>
        <v>304</v>
      </c>
      <c r="L227" s="20">
        <v>23.25</v>
      </c>
      <c r="M227" s="22">
        <f>+I227+K227+L227</f>
        <v>614.25</v>
      </c>
      <c r="N227" s="22">
        <f>+H227-I227-K227-L227</f>
        <v>9385.75</v>
      </c>
      <c r="O227" s="20" t="s">
        <v>23</v>
      </c>
    </row>
    <row r="228" spans="1:15" s="23" customFormat="1" ht="37.5" customHeight="1" x14ac:dyDescent="0.25">
      <c r="A228" s="11">
        <v>225</v>
      </c>
      <c r="B228" s="24" t="s">
        <v>366</v>
      </c>
      <c r="C228" s="25" t="s">
        <v>367</v>
      </c>
      <c r="D228" s="25" t="s">
        <v>196</v>
      </c>
      <c r="E228" s="26" t="s">
        <v>44</v>
      </c>
      <c r="F228" s="27">
        <v>95000</v>
      </c>
      <c r="G228" s="17" t="s">
        <v>21</v>
      </c>
      <c r="H228" s="18">
        <f t="shared" si="26"/>
        <v>95000</v>
      </c>
      <c r="I228" s="19">
        <f t="shared" si="24"/>
        <v>2726.5</v>
      </c>
      <c r="J228" s="20">
        <v>10929.24</v>
      </c>
      <c r="K228" s="21">
        <f t="shared" si="25"/>
        <v>2888</v>
      </c>
      <c r="L228" s="20">
        <v>2983.65</v>
      </c>
      <c r="M228" s="22">
        <f>+I228+J228+K228+L228</f>
        <v>19527.39</v>
      </c>
      <c r="N228" s="22">
        <f>+H228-I228-J228-K228-L228</f>
        <v>75472.61</v>
      </c>
      <c r="O228" s="20" t="s">
        <v>23</v>
      </c>
    </row>
    <row r="229" spans="1:15" s="23" customFormat="1" ht="37.5" customHeight="1" x14ac:dyDescent="0.25">
      <c r="A229" s="11">
        <v>226</v>
      </c>
      <c r="B229" s="24" t="s">
        <v>368</v>
      </c>
      <c r="C229" s="25" t="s">
        <v>30</v>
      </c>
      <c r="D229" s="25" t="s">
        <v>48</v>
      </c>
      <c r="E229" s="26" t="s">
        <v>20</v>
      </c>
      <c r="F229" s="27">
        <v>10000</v>
      </c>
      <c r="G229" s="17" t="s">
        <v>21</v>
      </c>
      <c r="H229" s="18">
        <f t="shared" si="26"/>
        <v>10000</v>
      </c>
      <c r="I229" s="19">
        <f t="shared" si="24"/>
        <v>287</v>
      </c>
      <c r="J229" s="20" t="s">
        <v>22</v>
      </c>
      <c r="K229" s="21">
        <f t="shared" si="25"/>
        <v>304</v>
      </c>
      <c r="L229" s="20">
        <v>163.25</v>
      </c>
      <c r="M229" s="22">
        <f>+I229+K229+L229</f>
        <v>754.25</v>
      </c>
      <c r="N229" s="22">
        <f>+H229-I229-K229-L229</f>
        <v>9245.75</v>
      </c>
      <c r="O229" s="20" t="s">
        <v>23</v>
      </c>
    </row>
    <row r="230" spans="1:15" s="23" customFormat="1" ht="37.5" customHeight="1" x14ac:dyDescent="0.25">
      <c r="A230" s="11">
        <v>227</v>
      </c>
      <c r="B230" s="24" t="s">
        <v>369</v>
      </c>
      <c r="C230" s="29" t="s">
        <v>55</v>
      </c>
      <c r="D230" s="25" t="s">
        <v>19</v>
      </c>
      <c r="E230" s="26" t="s">
        <v>20</v>
      </c>
      <c r="F230" s="27">
        <v>10000</v>
      </c>
      <c r="G230" s="17" t="s">
        <v>21</v>
      </c>
      <c r="H230" s="18">
        <f t="shared" si="26"/>
        <v>10000</v>
      </c>
      <c r="I230" s="19">
        <f t="shared" si="24"/>
        <v>287</v>
      </c>
      <c r="J230" s="20" t="s">
        <v>22</v>
      </c>
      <c r="K230" s="21">
        <f t="shared" si="25"/>
        <v>304</v>
      </c>
      <c r="L230" s="20">
        <v>23.25</v>
      </c>
      <c r="M230" s="22">
        <f>+I230+K230+L230</f>
        <v>614.25</v>
      </c>
      <c r="N230" s="22">
        <f>+H230-I230-K230-L230</f>
        <v>9385.75</v>
      </c>
      <c r="O230" s="20" t="s">
        <v>23</v>
      </c>
    </row>
    <row r="231" spans="1:15" s="23" customFormat="1" ht="37.5" customHeight="1" x14ac:dyDescent="0.25">
      <c r="A231" s="11">
        <v>228</v>
      </c>
      <c r="B231" s="24" t="s">
        <v>370</v>
      </c>
      <c r="C231" s="25" t="s">
        <v>134</v>
      </c>
      <c r="D231" s="25" t="s">
        <v>179</v>
      </c>
      <c r="E231" s="26" t="s">
        <v>44</v>
      </c>
      <c r="F231" s="27">
        <v>38967</v>
      </c>
      <c r="G231" s="17" t="s">
        <v>21</v>
      </c>
      <c r="H231" s="18">
        <f t="shared" si="26"/>
        <v>38967</v>
      </c>
      <c r="I231" s="19">
        <f t="shared" si="24"/>
        <v>1118.3529000000001</v>
      </c>
      <c r="J231" s="20">
        <v>296.86</v>
      </c>
      <c r="K231" s="21">
        <f t="shared" si="25"/>
        <v>1184.5968</v>
      </c>
      <c r="L231" s="20">
        <v>5023.25</v>
      </c>
      <c r="M231" s="22">
        <f>+I231+J231+K231+L231</f>
        <v>7623.0596999999998</v>
      </c>
      <c r="N231" s="22">
        <f>+H231-I231-J231-K231-L231</f>
        <v>31343.940300000002</v>
      </c>
      <c r="O231" s="20" t="s">
        <v>23</v>
      </c>
    </row>
    <row r="232" spans="1:15" s="23" customFormat="1" ht="37.5" customHeight="1" x14ac:dyDescent="0.25">
      <c r="A232" s="11">
        <v>229</v>
      </c>
      <c r="B232" s="24" t="s">
        <v>371</v>
      </c>
      <c r="C232" s="25" t="s">
        <v>38</v>
      </c>
      <c r="D232" s="30" t="s">
        <v>77</v>
      </c>
      <c r="E232" s="30" t="s">
        <v>71</v>
      </c>
      <c r="F232" s="33">
        <v>27300</v>
      </c>
      <c r="G232" s="17" t="s">
        <v>21</v>
      </c>
      <c r="H232" s="18">
        <f t="shared" si="26"/>
        <v>27300</v>
      </c>
      <c r="I232" s="19">
        <f t="shared" si="24"/>
        <v>783.51</v>
      </c>
      <c r="J232" s="20" t="s">
        <v>22</v>
      </c>
      <c r="K232" s="21">
        <f t="shared" si="25"/>
        <v>829.92</v>
      </c>
      <c r="L232" s="20">
        <v>23.25</v>
      </c>
      <c r="M232" s="22">
        <f t="shared" ref="M232:M238" si="29">+I232+K232+L232</f>
        <v>1636.6799999999998</v>
      </c>
      <c r="N232" s="22">
        <f t="shared" ref="N232:N238" si="30">+H232-I232-K232-L232</f>
        <v>25663.320000000003</v>
      </c>
      <c r="O232" s="20" t="s">
        <v>32</v>
      </c>
    </row>
    <row r="233" spans="1:15" s="23" customFormat="1" ht="37.5" customHeight="1" x14ac:dyDescent="0.25">
      <c r="A233" s="11">
        <v>230</v>
      </c>
      <c r="B233" s="24" t="s">
        <v>372</v>
      </c>
      <c r="C233" s="25" t="s">
        <v>373</v>
      </c>
      <c r="D233" s="25" t="s">
        <v>31</v>
      </c>
      <c r="E233" s="26" t="s">
        <v>20</v>
      </c>
      <c r="F233" s="27">
        <v>10000</v>
      </c>
      <c r="G233" s="17" t="s">
        <v>21</v>
      </c>
      <c r="H233" s="18">
        <f t="shared" si="26"/>
        <v>10000</v>
      </c>
      <c r="I233" s="19">
        <f t="shared" si="24"/>
        <v>287</v>
      </c>
      <c r="J233" s="20" t="s">
        <v>22</v>
      </c>
      <c r="K233" s="21">
        <f t="shared" si="25"/>
        <v>304</v>
      </c>
      <c r="L233" s="20">
        <v>3961.04</v>
      </c>
      <c r="M233" s="22">
        <f t="shared" si="29"/>
        <v>4552.04</v>
      </c>
      <c r="N233" s="22">
        <f t="shared" si="30"/>
        <v>5447.96</v>
      </c>
      <c r="O233" s="20" t="s">
        <v>32</v>
      </c>
    </row>
    <row r="234" spans="1:15" s="23" customFormat="1" ht="37.5" customHeight="1" x14ac:dyDescent="0.25">
      <c r="A234" s="11">
        <v>231</v>
      </c>
      <c r="B234" s="24" t="s">
        <v>374</v>
      </c>
      <c r="C234" s="25" t="s">
        <v>27</v>
      </c>
      <c r="D234" s="25" t="s">
        <v>141</v>
      </c>
      <c r="E234" s="26" t="s">
        <v>20</v>
      </c>
      <c r="F234" s="27">
        <v>11132</v>
      </c>
      <c r="G234" s="17" t="s">
        <v>21</v>
      </c>
      <c r="H234" s="18">
        <f t="shared" si="26"/>
        <v>11132</v>
      </c>
      <c r="I234" s="19">
        <f t="shared" si="24"/>
        <v>319.48840000000001</v>
      </c>
      <c r="J234" s="20" t="s">
        <v>22</v>
      </c>
      <c r="K234" s="21">
        <f t="shared" si="25"/>
        <v>338.4128</v>
      </c>
      <c r="L234" s="20">
        <v>23.25</v>
      </c>
      <c r="M234" s="22">
        <f t="shared" si="29"/>
        <v>681.15120000000002</v>
      </c>
      <c r="N234" s="22">
        <f t="shared" si="30"/>
        <v>10450.8488</v>
      </c>
      <c r="O234" s="20" t="s">
        <v>23</v>
      </c>
    </row>
    <row r="235" spans="1:15" s="23" customFormat="1" ht="37.5" customHeight="1" x14ac:dyDescent="0.25">
      <c r="A235" s="11">
        <v>232</v>
      </c>
      <c r="B235" s="24" t="s">
        <v>375</v>
      </c>
      <c r="C235" s="25" t="s">
        <v>63</v>
      </c>
      <c r="D235" s="25" t="s">
        <v>186</v>
      </c>
      <c r="E235" s="26" t="s">
        <v>20</v>
      </c>
      <c r="F235" s="27">
        <v>13100</v>
      </c>
      <c r="G235" s="17" t="s">
        <v>21</v>
      </c>
      <c r="H235" s="18">
        <f t="shared" si="26"/>
        <v>13100</v>
      </c>
      <c r="I235" s="19">
        <f t="shared" si="24"/>
        <v>375.96999999999997</v>
      </c>
      <c r="J235" s="20" t="s">
        <v>22</v>
      </c>
      <c r="K235" s="21">
        <f t="shared" si="25"/>
        <v>398.24</v>
      </c>
      <c r="L235" s="20">
        <v>523.25</v>
      </c>
      <c r="M235" s="22">
        <f t="shared" si="29"/>
        <v>1297.46</v>
      </c>
      <c r="N235" s="22">
        <f t="shared" si="30"/>
        <v>11802.54</v>
      </c>
      <c r="O235" s="20" t="s">
        <v>23</v>
      </c>
    </row>
    <row r="236" spans="1:15" s="23" customFormat="1" ht="37.5" customHeight="1" x14ac:dyDescent="0.25">
      <c r="A236" s="35">
        <v>233</v>
      </c>
      <c r="B236" s="36" t="s">
        <v>376</v>
      </c>
      <c r="C236" s="37" t="s">
        <v>38</v>
      </c>
      <c r="D236" s="37" t="s">
        <v>141</v>
      </c>
      <c r="E236" s="38" t="s">
        <v>71</v>
      </c>
      <c r="F236" s="39">
        <v>20000</v>
      </c>
      <c r="G236" s="40" t="s">
        <v>21</v>
      </c>
      <c r="H236" s="41">
        <f t="shared" si="26"/>
        <v>20000</v>
      </c>
      <c r="I236" s="42">
        <f t="shared" si="24"/>
        <v>574</v>
      </c>
      <c r="J236" s="43"/>
      <c r="K236" s="44">
        <f t="shared" si="25"/>
        <v>608</v>
      </c>
      <c r="L236" s="43" t="s">
        <v>22</v>
      </c>
      <c r="M236" s="45">
        <f>+I236+K236</f>
        <v>1182</v>
      </c>
      <c r="N236" s="45">
        <f>+H236-I236-K236</f>
        <v>18818</v>
      </c>
      <c r="O236" s="43"/>
    </row>
    <row r="237" spans="1:15" s="23" customFormat="1" ht="37.5" customHeight="1" x14ac:dyDescent="0.25">
      <c r="A237" s="11">
        <v>234</v>
      </c>
      <c r="B237" s="24" t="s">
        <v>377</v>
      </c>
      <c r="C237" s="25" t="s">
        <v>373</v>
      </c>
      <c r="D237" s="25" t="s">
        <v>141</v>
      </c>
      <c r="E237" s="26" t="s">
        <v>20</v>
      </c>
      <c r="F237" s="27">
        <v>10000</v>
      </c>
      <c r="G237" s="17" t="s">
        <v>21</v>
      </c>
      <c r="H237" s="18">
        <f t="shared" si="26"/>
        <v>10000</v>
      </c>
      <c r="I237" s="19">
        <f t="shared" si="24"/>
        <v>287</v>
      </c>
      <c r="J237" s="20" t="s">
        <v>22</v>
      </c>
      <c r="K237" s="21">
        <f t="shared" si="25"/>
        <v>304</v>
      </c>
      <c r="L237" s="20">
        <v>523.25</v>
      </c>
      <c r="M237" s="22">
        <f t="shared" si="29"/>
        <v>1114.25</v>
      </c>
      <c r="N237" s="22">
        <f t="shared" si="30"/>
        <v>8885.75</v>
      </c>
      <c r="O237" s="20" t="s">
        <v>23</v>
      </c>
    </row>
    <row r="238" spans="1:15" s="23" customFormat="1" ht="37.5" customHeight="1" x14ac:dyDescent="0.25">
      <c r="A238" s="11">
        <v>235</v>
      </c>
      <c r="B238" s="24" t="s">
        <v>378</v>
      </c>
      <c r="C238" s="25" t="s">
        <v>63</v>
      </c>
      <c r="D238" s="25" t="s">
        <v>379</v>
      </c>
      <c r="E238" s="26" t="s">
        <v>20</v>
      </c>
      <c r="F238" s="27">
        <v>10000</v>
      </c>
      <c r="G238" s="17" t="s">
        <v>21</v>
      </c>
      <c r="H238" s="18">
        <f t="shared" si="26"/>
        <v>10000</v>
      </c>
      <c r="I238" s="19">
        <f t="shared" si="24"/>
        <v>287</v>
      </c>
      <c r="J238" s="20" t="s">
        <v>22</v>
      </c>
      <c r="K238" s="21">
        <f t="shared" si="25"/>
        <v>304</v>
      </c>
      <c r="L238" s="20">
        <v>523.25</v>
      </c>
      <c r="M238" s="22">
        <f t="shared" si="29"/>
        <v>1114.25</v>
      </c>
      <c r="N238" s="22">
        <f t="shared" si="30"/>
        <v>8885.75</v>
      </c>
      <c r="O238" s="20" t="s">
        <v>23</v>
      </c>
    </row>
    <row r="239" spans="1:15" s="23" customFormat="1" ht="37.5" customHeight="1" x14ac:dyDescent="0.25">
      <c r="A239" s="11">
        <v>236</v>
      </c>
      <c r="B239" s="24" t="s">
        <v>380</v>
      </c>
      <c r="C239" s="25" t="s">
        <v>381</v>
      </c>
      <c r="D239" s="25" t="s">
        <v>19</v>
      </c>
      <c r="E239" s="26" t="s">
        <v>20</v>
      </c>
      <c r="F239" s="27">
        <v>10000</v>
      </c>
      <c r="G239" s="17" t="s">
        <v>21</v>
      </c>
      <c r="H239" s="18">
        <f t="shared" si="26"/>
        <v>10000</v>
      </c>
      <c r="I239" s="19">
        <f t="shared" si="24"/>
        <v>287</v>
      </c>
      <c r="J239" s="20" t="s">
        <v>22</v>
      </c>
      <c r="K239" s="21">
        <f t="shared" si="25"/>
        <v>304</v>
      </c>
      <c r="L239" s="20">
        <v>1457.68</v>
      </c>
      <c r="M239" s="22">
        <f>+I239+K239+L239</f>
        <v>2048.6800000000003</v>
      </c>
      <c r="N239" s="22">
        <f>+H239-I239-K239-L239</f>
        <v>7951.32</v>
      </c>
      <c r="O239" s="20" t="s">
        <v>23</v>
      </c>
    </row>
    <row r="240" spans="1:15" s="23" customFormat="1" ht="37.5" customHeight="1" x14ac:dyDescent="0.25">
      <c r="A240" s="11">
        <v>237</v>
      </c>
      <c r="B240" s="24" t="s">
        <v>382</v>
      </c>
      <c r="C240" s="25" t="s">
        <v>167</v>
      </c>
      <c r="D240" s="25" t="s">
        <v>56</v>
      </c>
      <c r="E240" s="26" t="s">
        <v>36</v>
      </c>
      <c r="F240" s="27">
        <v>75000</v>
      </c>
      <c r="G240" s="17" t="s">
        <v>21</v>
      </c>
      <c r="H240" s="18">
        <f t="shared" si="26"/>
        <v>75000</v>
      </c>
      <c r="I240" s="19">
        <f t="shared" si="24"/>
        <v>2152.5</v>
      </c>
      <c r="J240" s="20">
        <v>5833.33</v>
      </c>
      <c r="K240" s="21">
        <f t="shared" si="25"/>
        <v>2280</v>
      </c>
      <c r="L240" s="20">
        <v>13191.59</v>
      </c>
      <c r="M240" s="22">
        <f>+I240+J240+K240+L240</f>
        <v>23457.42</v>
      </c>
      <c r="N240" s="22">
        <f>+H240-I240-J240-K240-L240</f>
        <v>51542.58</v>
      </c>
      <c r="O240" s="20" t="s">
        <v>23</v>
      </c>
    </row>
    <row r="241" spans="1:15" s="23" customFormat="1" ht="37.5" customHeight="1" x14ac:dyDescent="0.25">
      <c r="A241" s="11">
        <v>238</v>
      </c>
      <c r="B241" s="24" t="s">
        <v>383</v>
      </c>
      <c r="C241" s="25" t="s">
        <v>367</v>
      </c>
      <c r="D241" s="25" t="s">
        <v>56</v>
      </c>
      <c r="E241" s="26" t="s">
        <v>44</v>
      </c>
      <c r="F241" s="27">
        <v>35000</v>
      </c>
      <c r="G241" s="17" t="s">
        <v>21</v>
      </c>
      <c r="H241" s="18">
        <f t="shared" si="26"/>
        <v>35000</v>
      </c>
      <c r="I241" s="19">
        <f t="shared" si="24"/>
        <v>1004.5</v>
      </c>
      <c r="J241" s="20"/>
      <c r="K241" s="21">
        <f t="shared" si="25"/>
        <v>1064</v>
      </c>
      <c r="L241" s="20">
        <v>6584.59</v>
      </c>
      <c r="M241" s="22">
        <f>+I241+K241+L241</f>
        <v>8653.09</v>
      </c>
      <c r="N241" s="22">
        <f>+H241-I241-K241-L241</f>
        <v>26346.91</v>
      </c>
      <c r="O241" s="20" t="s">
        <v>32</v>
      </c>
    </row>
    <row r="242" spans="1:15" s="23" customFormat="1" ht="37.5" customHeight="1" x14ac:dyDescent="0.25">
      <c r="A242" s="11">
        <v>239</v>
      </c>
      <c r="B242" s="24" t="s">
        <v>384</v>
      </c>
      <c r="C242" s="25" t="s">
        <v>385</v>
      </c>
      <c r="D242" s="25" t="s">
        <v>386</v>
      </c>
      <c r="E242" s="26" t="s">
        <v>44</v>
      </c>
      <c r="F242" s="27">
        <v>31500</v>
      </c>
      <c r="G242" s="17" t="s">
        <v>21</v>
      </c>
      <c r="H242" s="18">
        <f t="shared" si="26"/>
        <v>31500</v>
      </c>
      <c r="I242" s="19">
        <f t="shared" si="24"/>
        <v>904.05</v>
      </c>
      <c r="J242" s="20" t="s">
        <v>22</v>
      </c>
      <c r="K242" s="21">
        <f t="shared" si="25"/>
        <v>957.6</v>
      </c>
      <c r="L242" s="20">
        <v>715.11</v>
      </c>
      <c r="M242" s="22">
        <f>+I242+K242+L242</f>
        <v>2576.7600000000002</v>
      </c>
      <c r="N242" s="22">
        <f>+H242-I242-K242-L242</f>
        <v>28923.24</v>
      </c>
      <c r="O242" s="20" t="s">
        <v>23</v>
      </c>
    </row>
    <row r="243" spans="1:15" s="23" customFormat="1" ht="37.5" customHeight="1" x14ac:dyDescent="0.25">
      <c r="A243" s="11">
        <v>240</v>
      </c>
      <c r="B243" s="24" t="s">
        <v>387</v>
      </c>
      <c r="C243" s="25" t="s">
        <v>388</v>
      </c>
      <c r="D243" s="25" t="s">
        <v>51</v>
      </c>
      <c r="E243" s="26" t="s">
        <v>36</v>
      </c>
      <c r="F243" s="27">
        <v>85000</v>
      </c>
      <c r="G243" s="17" t="s">
        <v>21</v>
      </c>
      <c r="H243" s="18">
        <f t="shared" si="26"/>
        <v>85000</v>
      </c>
      <c r="I243" s="19">
        <f t="shared" si="24"/>
        <v>2439.5</v>
      </c>
      <c r="J243" s="20">
        <v>8576.99</v>
      </c>
      <c r="K243" s="21">
        <f t="shared" si="25"/>
        <v>2584</v>
      </c>
      <c r="L243" s="20">
        <v>38033.339999999997</v>
      </c>
      <c r="M243" s="22">
        <f>+I243+J243+K243+L243</f>
        <v>51633.829999999994</v>
      </c>
      <c r="N243" s="22">
        <f>+H243-I243-J243-K243-L243</f>
        <v>33366.17</v>
      </c>
      <c r="O243" s="20" t="s">
        <v>23</v>
      </c>
    </row>
    <row r="244" spans="1:15" s="23" customFormat="1" ht="37.5" customHeight="1" x14ac:dyDescent="0.25">
      <c r="A244" s="11">
        <v>241</v>
      </c>
      <c r="B244" s="24" t="s">
        <v>389</v>
      </c>
      <c r="C244" s="25" t="s">
        <v>390</v>
      </c>
      <c r="D244" s="25" t="s">
        <v>148</v>
      </c>
      <c r="E244" s="26" t="s">
        <v>20</v>
      </c>
      <c r="F244" s="27">
        <v>10000</v>
      </c>
      <c r="G244" s="17" t="s">
        <v>21</v>
      </c>
      <c r="H244" s="18">
        <f t="shared" si="26"/>
        <v>10000</v>
      </c>
      <c r="I244" s="19">
        <f t="shared" si="24"/>
        <v>287</v>
      </c>
      <c r="J244" s="20" t="s">
        <v>22</v>
      </c>
      <c r="K244" s="21">
        <f t="shared" si="25"/>
        <v>304</v>
      </c>
      <c r="L244" s="20">
        <v>23.25</v>
      </c>
      <c r="M244" s="22">
        <f>+I244+K244+L244</f>
        <v>614.25</v>
      </c>
      <c r="N244" s="22">
        <f>+H244-I244-K244-L244</f>
        <v>9385.75</v>
      </c>
      <c r="O244" s="20" t="s">
        <v>23</v>
      </c>
    </row>
    <row r="245" spans="1:15" s="23" customFormat="1" ht="37.5" customHeight="1" x14ac:dyDescent="0.25">
      <c r="A245" s="11">
        <v>242</v>
      </c>
      <c r="B245" s="24" t="s">
        <v>391</v>
      </c>
      <c r="C245" s="25" t="s">
        <v>392</v>
      </c>
      <c r="D245" s="25" t="s">
        <v>51</v>
      </c>
      <c r="E245" s="26" t="s">
        <v>44</v>
      </c>
      <c r="F245" s="27">
        <v>38967.5</v>
      </c>
      <c r="G245" s="17" t="s">
        <v>21</v>
      </c>
      <c r="H245" s="18">
        <f t="shared" si="26"/>
        <v>38967.5</v>
      </c>
      <c r="I245" s="19">
        <f t="shared" si="24"/>
        <v>1118.36725</v>
      </c>
      <c r="J245" s="46"/>
      <c r="K245" s="21">
        <f t="shared" si="25"/>
        <v>1184.6120000000001</v>
      </c>
      <c r="L245" s="20">
        <v>1353.87</v>
      </c>
      <c r="M245" s="22">
        <f>+I245+K245+L245</f>
        <v>3656.8492500000002</v>
      </c>
      <c r="N245" s="22">
        <f>+H245-I245-K245-L245</f>
        <v>35310.650749999993</v>
      </c>
      <c r="O245" s="20" t="s">
        <v>32</v>
      </c>
    </row>
    <row r="246" spans="1:15" s="23" customFormat="1" ht="37.5" customHeight="1" x14ac:dyDescent="0.25">
      <c r="A246" s="11">
        <v>243</v>
      </c>
      <c r="B246" s="24" t="s">
        <v>393</v>
      </c>
      <c r="C246" s="29" t="s">
        <v>130</v>
      </c>
      <c r="D246" s="25" t="s">
        <v>112</v>
      </c>
      <c r="E246" s="26" t="s">
        <v>20</v>
      </c>
      <c r="F246" s="27">
        <v>10000</v>
      </c>
      <c r="G246" s="17" t="s">
        <v>21</v>
      </c>
      <c r="H246" s="18">
        <f t="shared" si="26"/>
        <v>10000</v>
      </c>
      <c r="I246" s="19">
        <f t="shared" si="24"/>
        <v>287</v>
      </c>
      <c r="J246" s="20" t="s">
        <v>22</v>
      </c>
      <c r="K246" s="21">
        <f t="shared" si="25"/>
        <v>304</v>
      </c>
      <c r="L246" s="20">
        <v>2021.29</v>
      </c>
      <c r="M246" s="22">
        <f>+I246+K246+L246</f>
        <v>2612.29</v>
      </c>
      <c r="N246" s="22">
        <f>+H246-I246-K246-L246</f>
        <v>7387.71</v>
      </c>
      <c r="O246" s="20" t="s">
        <v>32</v>
      </c>
    </row>
    <row r="247" spans="1:15" s="23" customFormat="1" ht="37.5" customHeight="1" x14ac:dyDescent="0.25">
      <c r="A247" s="11">
        <v>244</v>
      </c>
      <c r="B247" s="24" t="s">
        <v>394</v>
      </c>
      <c r="C247" s="29" t="s">
        <v>130</v>
      </c>
      <c r="D247" s="25" t="s">
        <v>19</v>
      </c>
      <c r="E247" s="26" t="s">
        <v>20</v>
      </c>
      <c r="F247" s="27">
        <v>11000</v>
      </c>
      <c r="G247" s="17" t="s">
        <v>21</v>
      </c>
      <c r="H247" s="18">
        <f t="shared" si="26"/>
        <v>11000</v>
      </c>
      <c r="I247" s="19">
        <f t="shared" si="24"/>
        <v>315.7</v>
      </c>
      <c r="J247" s="20" t="s">
        <v>22</v>
      </c>
      <c r="K247" s="21">
        <f t="shared" si="25"/>
        <v>334.4</v>
      </c>
      <c r="L247" s="20">
        <v>23.25</v>
      </c>
      <c r="M247" s="22">
        <f>+I247+K247+L247</f>
        <v>673.34999999999991</v>
      </c>
      <c r="N247" s="22">
        <f>+H247-I247-K247-L247</f>
        <v>10326.65</v>
      </c>
      <c r="O247" s="20" t="s">
        <v>23</v>
      </c>
    </row>
    <row r="248" spans="1:15" s="23" customFormat="1" ht="37.5" customHeight="1" x14ac:dyDescent="0.25">
      <c r="A248" s="11">
        <v>245</v>
      </c>
      <c r="B248" s="24" t="s">
        <v>395</v>
      </c>
      <c r="C248" s="25" t="s">
        <v>396</v>
      </c>
      <c r="D248" s="25" t="s">
        <v>59</v>
      </c>
      <c r="E248" s="26" t="s">
        <v>36</v>
      </c>
      <c r="F248" s="27">
        <v>60000</v>
      </c>
      <c r="G248" s="17" t="s">
        <v>21</v>
      </c>
      <c r="H248" s="18">
        <f t="shared" si="26"/>
        <v>60000</v>
      </c>
      <c r="I248" s="19">
        <f t="shared" si="24"/>
        <v>1722</v>
      </c>
      <c r="J248" s="20">
        <v>3486.68</v>
      </c>
      <c r="K248" s="21">
        <f t="shared" si="25"/>
        <v>1824</v>
      </c>
      <c r="L248" s="20">
        <v>13335.51</v>
      </c>
      <c r="M248" s="22">
        <f>+I248+J248+K248+L248</f>
        <v>20368.190000000002</v>
      </c>
      <c r="N248" s="22">
        <f>+H248-I248-J248-K248-L248</f>
        <v>39631.81</v>
      </c>
      <c r="O248" s="20" t="s">
        <v>23</v>
      </c>
    </row>
    <row r="249" spans="1:15" s="23" customFormat="1" ht="37.5" customHeight="1" x14ac:dyDescent="0.25">
      <c r="A249" s="11">
        <v>246</v>
      </c>
      <c r="B249" s="24" t="s">
        <v>397</v>
      </c>
      <c r="C249" s="25" t="s">
        <v>47</v>
      </c>
      <c r="D249" s="25" t="s">
        <v>56</v>
      </c>
      <c r="E249" s="26" t="s">
        <v>36</v>
      </c>
      <c r="F249" s="27">
        <v>65000</v>
      </c>
      <c r="G249" s="17" t="s">
        <v>21</v>
      </c>
      <c r="H249" s="18">
        <f t="shared" si="26"/>
        <v>65000</v>
      </c>
      <c r="I249" s="19">
        <f t="shared" si="24"/>
        <v>1865.5</v>
      </c>
      <c r="J249" s="20">
        <v>4427.58</v>
      </c>
      <c r="K249" s="21">
        <f t="shared" si="25"/>
        <v>1976</v>
      </c>
      <c r="L249" s="20">
        <v>7409.16</v>
      </c>
      <c r="M249" s="22">
        <f>+I249+J249+K249+L249</f>
        <v>15678.24</v>
      </c>
      <c r="N249" s="22">
        <f>+H249-I249-J249-K249-L249</f>
        <v>49321.759999999995</v>
      </c>
      <c r="O249" s="20" t="s">
        <v>32</v>
      </c>
    </row>
    <row r="250" spans="1:15" s="23" customFormat="1" ht="37.5" customHeight="1" x14ac:dyDescent="0.25">
      <c r="A250" s="11">
        <v>247</v>
      </c>
      <c r="B250" s="24" t="s">
        <v>398</v>
      </c>
      <c r="C250" s="25" t="s">
        <v>63</v>
      </c>
      <c r="D250" s="25" t="s">
        <v>31</v>
      </c>
      <c r="E250" s="26" t="s">
        <v>20</v>
      </c>
      <c r="F250" s="27">
        <v>10000</v>
      </c>
      <c r="G250" s="17" t="s">
        <v>21</v>
      </c>
      <c r="H250" s="18">
        <f t="shared" si="26"/>
        <v>10000</v>
      </c>
      <c r="I250" s="19">
        <f t="shared" ref="I250:I313" si="31">+H250*2.87%</f>
        <v>287</v>
      </c>
      <c r="J250" s="20" t="s">
        <v>22</v>
      </c>
      <c r="K250" s="21">
        <f t="shared" si="25"/>
        <v>304</v>
      </c>
      <c r="L250" s="20">
        <v>3961.04</v>
      </c>
      <c r="M250" s="22">
        <f>+I250+K250+L250</f>
        <v>4552.04</v>
      </c>
      <c r="N250" s="22">
        <f>+H250-I250-K250-L250</f>
        <v>5447.96</v>
      </c>
      <c r="O250" s="20" t="s">
        <v>32</v>
      </c>
    </row>
    <row r="251" spans="1:15" s="23" customFormat="1" ht="37.5" customHeight="1" x14ac:dyDescent="0.25">
      <c r="A251" s="11">
        <v>248</v>
      </c>
      <c r="B251" s="24" t="s">
        <v>399</v>
      </c>
      <c r="C251" s="25" t="s">
        <v>337</v>
      </c>
      <c r="D251" s="25" t="s">
        <v>112</v>
      </c>
      <c r="E251" s="26" t="s">
        <v>44</v>
      </c>
      <c r="F251" s="27">
        <v>10000</v>
      </c>
      <c r="G251" s="17" t="s">
        <v>21</v>
      </c>
      <c r="H251" s="18">
        <f t="shared" si="26"/>
        <v>10000</v>
      </c>
      <c r="I251" s="19">
        <f t="shared" si="31"/>
        <v>287</v>
      </c>
      <c r="J251" s="20" t="s">
        <v>22</v>
      </c>
      <c r="K251" s="21">
        <f t="shared" si="25"/>
        <v>304</v>
      </c>
      <c r="L251" s="20">
        <v>23.25</v>
      </c>
      <c r="M251" s="22">
        <f>+I251+K251+L251</f>
        <v>614.25</v>
      </c>
      <c r="N251" s="22">
        <f>+H251-I251-K251-L251</f>
        <v>9385.75</v>
      </c>
      <c r="O251" s="20" t="s">
        <v>32</v>
      </c>
    </row>
    <row r="252" spans="1:15" s="23" customFormat="1" ht="37.5" customHeight="1" x14ac:dyDescent="0.25">
      <c r="A252" s="11">
        <v>249</v>
      </c>
      <c r="B252" s="24" t="s">
        <v>400</v>
      </c>
      <c r="C252" s="25" t="s">
        <v>99</v>
      </c>
      <c r="D252" s="25" t="s">
        <v>51</v>
      </c>
      <c r="E252" s="26" t="s">
        <v>44</v>
      </c>
      <c r="F252" s="27">
        <v>85000</v>
      </c>
      <c r="G252" s="17" t="s">
        <v>21</v>
      </c>
      <c r="H252" s="18">
        <f t="shared" si="26"/>
        <v>85000</v>
      </c>
      <c r="I252" s="19">
        <f t="shared" si="31"/>
        <v>2439.5</v>
      </c>
      <c r="J252" s="20">
        <v>8576.99</v>
      </c>
      <c r="K252" s="21">
        <f t="shared" ref="K252:K315" si="32">+H252*3.04%</f>
        <v>2584</v>
      </c>
      <c r="L252" s="20">
        <v>6464.32</v>
      </c>
      <c r="M252" s="22">
        <f>+I252+J252+K252+L252</f>
        <v>20064.809999999998</v>
      </c>
      <c r="N252" s="22">
        <f>+H252-I252-J252-K252-L252</f>
        <v>64935.189999999995</v>
      </c>
      <c r="O252" s="20" t="s">
        <v>23</v>
      </c>
    </row>
    <row r="253" spans="1:15" s="23" customFormat="1" ht="37.5" customHeight="1" x14ac:dyDescent="0.25">
      <c r="A253" s="11">
        <v>250</v>
      </c>
      <c r="B253" s="24" t="s">
        <v>401</v>
      </c>
      <c r="C253" s="25" t="s">
        <v>88</v>
      </c>
      <c r="D253" s="25" t="s">
        <v>141</v>
      </c>
      <c r="E253" s="26" t="s">
        <v>20</v>
      </c>
      <c r="F253" s="27">
        <v>20350</v>
      </c>
      <c r="G253" s="17" t="s">
        <v>21</v>
      </c>
      <c r="H253" s="18">
        <f t="shared" si="26"/>
        <v>20350</v>
      </c>
      <c r="I253" s="19">
        <f t="shared" si="31"/>
        <v>584.04499999999996</v>
      </c>
      <c r="J253" s="20" t="s">
        <v>22</v>
      </c>
      <c r="K253" s="21">
        <f t="shared" si="32"/>
        <v>618.64</v>
      </c>
      <c r="L253" s="20">
        <v>23.25</v>
      </c>
      <c r="M253" s="22">
        <f>+I253+K253+L253</f>
        <v>1225.9349999999999</v>
      </c>
      <c r="N253" s="22">
        <v>19124.060000000001</v>
      </c>
      <c r="O253" s="20" t="s">
        <v>23</v>
      </c>
    </row>
    <row r="254" spans="1:15" s="23" customFormat="1" ht="37.5" customHeight="1" x14ac:dyDescent="0.25">
      <c r="A254" s="11">
        <v>251</v>
      </c>
      <c r="B254" s="24" t="s">
        <v>402</v>
      </c>
      <c r="C254" s="29" t="s">
        <v>27</v>
      </c>
      <c r="D254" s="25" t="s">
        <v>48</v>
      </c>
      <c r="E254" s="26" t="s">
        <v>20</v>
      </c>
      <c r="F254" s="27">
        <v>10000</v>
      </c>
      <c r="G254" s="17" t="s">
        <v>21</v>
      </c>
      <c r="H254" s="18">
        <f t="shared" si="26"/>
        <v>10000</v>
      </c>
      <c r="I254" s="19">
        <f t="shared" si="31"/>
        <v>287</v>
      </c>
      <c r="J254" s="20" t="s">
        <v>22</v>
      </c>
      <c r="K254" s="21">
        <f t="shared" si="32"/>
        <v>304</v>
      </c>
      <c r="L254" s="20">
        <v>3352.25</v>
      </c>
      <c r="M254" s="22">
        <f>+I254+K254+L254</f>
        <v>3943.25</v>
      </c>
      <c r="N254" s="22">
        <f>+H254-I254-K254-L254</f>
        <v>6056.75</v>
      </c>
      <c r="O254" s="20" t="s">
        <v>23</v>
      </c>
    </row>
    <row r="255" spans="1:15" s="23" customFormat="1" ht="37.5" customHeight="1" x14ac:dyDescent="0.25">
      <c r="A255" s="11">
        <v>252</v>
      </c>
      <c r="B255" s="24" t="s">
        <v>403</v>
      </c>
      <c r="C255" s="25" t="s">
        <v>381</v>
      </c>
      <c r="D255" s="25" t="s">
        <v>59</v>
      </c>
      <c r="E255" s="26" t="s">
        <v>44</v>
      </c>
      <c r="F255" s="27">
        <v>60000</v>
      </c>
      <c r="G255" s="17" t="s">
        <v>21</v>
      </c>
      <c r="H255" s="18">
        <f t="shared" si="26"/>
        <v>60000</v>
      </c>
      <c r="I255" s="19">
        <f t="shared" si="31"/>
        <v>1722</v>
      </c>
      <c r="J255" s="20">
        <v>3486.68</v>
      </c>
      <c r="K255" s="21">
        <f t="shared" si="32"/>
        <v>1824</v>
      </c>
      <c r="L255" s="20">
        <v>584.49</v>
      </c>
      <c r="M255" s="22">
        <f>+I255+J255+K255+L255</f>
        <v>7617.17</v>
      </c>
      <c r="N255" s="22">
        <f>+H255-I255-J255-K255-L255</f>
        <v>52382.83</v>
      </c>
      <c r="O255" s="20" t="s">
        <v>23</v>
      </c>
    </row>
    <row r="256" spans="1:15" s="23" customFormat="1" ht="37.5" customHeight="1" x14ac:dyDescent="0.25">
      <c r="A256" s="11">
        <v>253</v>
      </c>
      <c r="B256" s="24" t="s">
        <v>404</v>
      </c>
      <c r="C256" s="25" t="s">
        <v>110</v>
      </c>
      <c r="D256" s="25" t="s">
        <v>19</v>
      </c>
      <c r="E256" s="26" t="s">
        <v>20</v>
      </c>
      <c r="F256" s="27">
        <v>10000</v>
      </c>
      <c r="G256" s="17" t="s">
        <v>21</v>
      </c>
      <c r="H256" s="18">
        <f t="shared" si="26"/>
        <v>10000</v>
      </c>
      <c r="I256" s="19">
        <f t="shared" si="31"/>
        <v>287</v>
      </c>
      <c r="J256" s="20" t="s">
        <v>22</v>
      </c>
      <c r="K256" s="21">
        <f t="shared" si="32"/>
        <v>304</v>
      </c>
      <c r="L256" s="20">
        <v>23.25</v>
      </c>
      <c r="M256" s="22">
        <f>+I256+K256+L256</f>
        <v>614.25</v>
      </c>
      <c r="N256" s="22">
        <f>+H256-I256-K256-L256</f>
        <v>9385.75</v>
      </c>
      <c r="O256" s="20" t="s">
        <v>23</v>
      </c>
    </row>
    <row r="257" spans="1:15" s="23" customFormat="1" ht="37.5" customHeight="1" x14ac:dyDescent="0.25">
      <c r="A257" s="11">
        <v>254</v>
      </c>
      <c r="B257" s="24" t="s">
        <v>405</v>
      </c>
      <c r="C257" s="25" t="s">
        <v>27</v>
      </c>
      <c r="D257" s="25" t="s">
        <v>112</v>
      </c>
      <c r="E257" s="26" t="s">
        <v>20</v>
      </c>
      <c r="F257" s="27">
        <v>11440</v>
      </c>
      <c r="G257" s="17" t="s">
        <v>21</v>
      </c>
      <c r="H257" s="18">
        <f t="shared" si="26"/>
        <v>11440</v>
      </c>
      <c r="I257" s="19">
        <f t="shared" si="31"/>
        <v>328.32799999999997</v>
      </c>
      <c r="J257" s="20" t="s">
        <v>22</v>
      </c>
      <c r="K257" s="21">
        <f>+H257*3.04%</f>
        <v>347.77600000000001</v>
      </c>
      <c r="L257" s="20">
        <v>23.25</v>
      </c>
      <c r="M257" s="22">
        <v>699.36</v>
      </c>
      <c r="N257" s="22">
        <v>10740.64</v>
      </c>
      <c r="O257" s="20" t="s">
        <v>23</v>
      </c>
    </row>
    <row r="258" spans="1:15" s="23" customFormat="1" ht="37.5" customHeight="1" x14ac:dyDescent="0.25">
      <c r="A258" s="11">
        <v>255</v>
      </c>
      <c r="B258" s="24" t="s">
        <v>406</v>
      </c>
      <c r="C258" s="25" t="s">
        <v>407</v>
      </c>
      <c r="D258" s="25" t="s">
        <v>66</v>
      </c>
      <c r="E258" s="26" t="s">
        <v>44</v>
      </c>
      <c r="F258" s="27">
        <v>33000</v>
      </c>
      <c r="G258" s="17" t="s">
        <v>21</v>
      </c>
      <c r="H258" s="18">
        <f t="shared" si="26"/>
        <v>33000</v>
      </c>
      <c r="I258" s="19">
        <f t="shared" si="31"/>
        <v>947.1</v>
      </c>
      <c r="J258" s="20" t="s">
        <v>22</v>
      </c>
      <c r="K258" s="21">
        <f t="shared" si="32"/>
        <v>1003.2</v>
      </c>
      <c r="L258" s="20">
        <v>16546.310000000001</v>
      </c>
      <c r="M258" s="22">
        <f>+I258+K258+L258</f>
        <v>18496.61</v>
      </c>
      <c r="N258" s="22">
        <f>+H258-I258-K258-L258</f>
        <v>14503.39</v>
      </c>
      <c r="O258" s="20" t="s">
        <v>23</v>
      </c>
    </row>
    <row r="259" spans="1:15" s="23" customFormat="1" ht="37.5" customHeight="1" x14ac:dyDescent="0.25">
      <c r="A259" s="11">
        <v>256</v>
      </c>
      <c r="B259" s="24" t="s">
        <v>408</v>
      </c>
      <c r="C259" s="25" t="s">
        <v>409</v>
      </c>
      <c r="D259" s="25" t="s">
        <v>176</v>
      </c>
      <c r="E259" s="26" t="s">
        <v>44</v>
      </c>
      <c r="F259" s="27">
        <v>19303.900000000001</v>
      </c>
      <c r="G259" s="17" t="s">
        <v>21</v>
      </c>
      <c r="H259" s="18">
        <f t="shared" si="26"/>
        <v>19303.900000000001</v>
      </c>
      <c r="I259" s="19">
        <f t="shared" si="31"/>
        <v>554.02193</v>
      </c>
      <c r="J259" s="20" t="s">
        <v>22</v>
      </c>
      <c r="K259" s="21">
        <f t="shared" si="32"/>
        <v>586.83856000000003</v>
      </c>
      <c r="L259" s="20">
        <v>6091.71</v>
      </c>
      <c r="M259" s="22">
        <f>+I259+K259+L259</f>
        <v>7232.5704900000001</v>
      </c>
      <c r="N259" s="22">
        <f>+H259-I259-K259-L259</f>
        <v>12071.329510000003</v>
      </c>
      <c r="O259" s="20" t="s">
        <v>23</v>
      </c>
    </row>
    <row r="260" spans="1:15" s="23" customFormat="1" ht="37.5" customHeight="1" x14ac:dyDescent="0.25">
      <c r="A260" s="11">
        <v>257</v>
      </c>
      <c r="B260" s="24" t="s">
        <v>410</v>
      </c>
      <c r="C260" s="25" t="s">
        <v>411</v>
      </c>
      <c r="D260" s="25" t="s">
        <v>176</v>
      </c>
      <c r="E260" s="26" t="s">
        <v>44</v>
      </c>
      <c r="F260" s="27">
        <v>25000</v>
      </c>
      <c r="G260" s="17" t="s">
        <v>21</v>
      </c>
      <c r="H260" s="18">
        <f t="shared" si="26"/>
        <v>25000</v>
      </c>
      <c r="I260" s="19">
        <f t="shared" si="31"/>
        <v>717.5</v>
      </c>
      <c r="J260" s="20" t="s">
        <v>22</v>
      </c>
      <c r="K260" s="21">
        <f t="shared" si="32"/>
        <v>760</v>
      </c>
      <c r="L260" s="20">
        <v>123.25</v>
      </c>
      <c r="M260" s="22">
        <f>+I260+K260+L260</f>
        <v>1600.75</v>
      </c>
      <c r="N260" s="22">
        <f>+H260-I260-K260-L260</f>
        <v>23399.25</v>
      </c>
      <c r="O260" s="20" t="s">
        <v>32</v>
      </c>
    </row>
    <row r="261" spans="1:15" s="23" customFormat="1" ht="37.5" customHeight="1" x14ac:dyDescent="0.25">
      <c r="A261" s="11">
        <v>258</v>
      </c>
      <c r="B261" s="24" t="s">
        <v>412</v>
      </c>
      <c r="C261" s="25" t="s">
        <v>367</v>
      </c>
      <c r="D261" s="25" t="s">
        <v>51</v>
      </c>
      <c r="E261" s="26" t="s">
        <v>36</v>
      </c>
      <c r="F261" s="27">
        <v>85000</v>
      </c>
      <c r="G261" s="17" t="s">
        <v>21</v>
      </c>
      <c r="H261" s="18">
        <f t="shared" si="26"/>
        <v>85000</v>
      </c>
      <c r="I261" s="19">
        <f t="shared" si="31"/>
        <v>2439.5</v>
      </c>
      <c r="J261" s="20">
        <v>8279.4599999999991</v>
      </c>
      <c r="K261" s="21">
        <f t="shared" si="32"/>
        <v>2584</v>
      </c>
      <c r="L261" s="20">
        <v>33208.58</v>
      </c>
      <c r="M261" s="22">
        <f>+I261+J261+K261+L261</f>
        <v>46511.54</v>
      </c>
      <c r="N261" s="22">
        <f>+H261-I261-J261-K261-L261</f>
        <v>38488.460000000006</v>
      </c>
      <c r="O261" s="20" t="s">
        <v>23</v>
      </c>
    </row>
    <row r="262" spans="1:15" s="23" customFormat="1" ht="37.5" customHeight="1" x14ac:dyDescent="0.25">
      <c r="A262" s="11">
        <v>259</v>
      </c>
      <c r="B262" s="24" t="s">
        <v>413</v>
      </c>
      <c r="C262" s="29" t="s">
        <v>55</v>
      </c>
      <c r="D262" s="25" t="s">
        <v>209</v>
      </c>
      <c r="E262" s="26" t="s">
        <v>44</v>
      </c>
      <c r="F262" s="27">
        <v>24281.25</v>
      </c>
      <c r="G262" s="17" t="s">
        <v>21</v>
      </c>
      <c r="H262" s="18">
        <f t="shared" si="26"/>
        <v>24281.25</v>
      </c>
      <c r="I262" s="19">
        <f t="shared" si="31"/>
        <v>696.87187500000005</v>
      </c>
      <c r="J262" s="20" t="s">
        <v>22</v>
      </c>
      <c r="K262" s="21">
        <f t="shared" si="32"/>
        <v>738.15</v>
      </c>
      <c r="L262" s="20">
        <v>23.25</v>
      </c>
      <c r="M262" s="22">
        <f t="shared" ref="M262:M269" si="33">+I262+K262+L262</f>
        <v>1458.2718749999999</v>
      </c>
      <c r="N262" s="22">
        <f t="shared" ref="N262:N269" si="34">+H262-I262-K262-L262</f>
        <v>22822.978124999998</v>
      </c>
      <c r="O262" s="20" t="s">
        <v>32</v>
      </c>
    </row>
    <row r="263" spans="1:15" s="23" customFormat="1" ht="37.5" customHeight="1" x14ac:dyDescent="0.25">
      <c r="A263" s="11">
        <v>260</v>
      </c>
      <c r="B263" s="24" t="s">
        <v>414</v>
      </c>
      <c r="C263" s="29" t="s">
        <v>147</v>
      </c>
      <c r="D263" s="25" t="s">
        <v>148</v>
      </c>
      <c r="E263" s="26" t="s">
        <v>20</v>
      </c>
      <c r="F263" s="27">
        <v>10000</v>
      </c>
      <c r="G263" s="17" t="s">
        <v>21</v>
      </c>
      <c r="H263" s="18">
        <f t="shared" ref="H263:H326" si="35">+F263</f>
        <v>10000</v>
      </c>
      <c r="I263" s="19">
        <f t="shared" si="31"/>
        <v>287</v>
      </c>
      <c r="J263" s="20" t="s">
        <v>22</v>
      </c>
      <c r="K263" s="21">
        <f t="shared" si="32"/>
        <v>304</v>
      </c>
      <c r="L263" s="20">
        <v>23.25</v>
      </c>
      <c r="M263" s="22">
        <f t="shared" si="33"/>
        <v>614.25</v>
      </c>
      <c r="N263" s="22">
        <f t="shared" si="34"/>
        <v>9385.75</v>
      </c>
      <c r="O263" s="20" t="s">
        <v>23</v>
      </c>
    </row>
    <row r="264" spans="1:15" s="23" customFormat="1" ht="37.5" customHeight="1" x14ac:dyDescent="0.25">
      <c r="A264" s="11">
        <v>261</v>
      </c>
      <c r="B264" s="24" t="s">
        <v>415</v>
      </c>
      <c r="C264" s="25" t="s">
        <v>134</v>
      </c>
      <c r="D264" s="25" t="s">
        <v>77</v>
      </c>
      <c r="E264" s="26" t="s">
        <v>36</v>
      </c>
      <c r="F264" s="27">
        <v>25000</v>
      </c>
      <c r="G264" s="17" t="s">
        <v>21</v>
      </c>
      <c r="H264" s="18">
        <f t="shared" si="35"/>
        <v>25000</v>
      </c>
      <c r="I264" s="19">
        <f t="shared" si="31"/>
        <v>717.5</v>
      </c>
      <c r="J264" s="20" t="s">
        <v>22</v>
      </c>
      <c r="K264" s="21">
        <f t="shared" si="32"/>
        <v>760</v>
      </c>
      <c r="L264" s="20">
        <v>10095.879999999999</v>
      </c>
      <c r="M264" s="22">
        <f t="shared" si="33"/>
        <v>11573.38</v>
      </c>
      <c r="N264" s="22">
        <f t="shared" si="34"/>
        <v>13426.62</v>
      </c>
      <c r="O264" s="20" t="s">
        <v>32</v>
      </c>
    </row>
    <row r="265" spans="1:15" s="23" customFormat="1" ht="37.5" customHeight="1" x14ac:dyDescent="0.25">
      <c r="A265" s="11">
        <v>262</v>
      </c>
      <c r="B265" s="24" t="s">
        <v>416</v>
      </c>
      <c r="C265" s="25" t="s">
        <v>30</v>
      </c>
      <c r="D265" s="25" t="s">
        <v>417</v>
      </c>
      <c r="E265" s="26" t="s">
        <v>44</v>
      </c>
      <c r="F265" s="27">
        <v>35000</v>
      </c>
      <c r="G265" s="17" t="s">
        <v>21</v>
      </c>
      <c r="H265" s="18">
        <f t="shared" si="35"/>
        <v>35000</v>
      </c>
      <c r="I265" s="19">
        <f t="shared" si="31"/>
        <v>1004.5</v>
      </c>
      <c r="J265" s="20"/>
      <c r="K265" s="21">
        <f t="shared" si="32"/>
        <v>1064</v>
      </c>
      <c r="L265" s="20">
        <v>23.25</v>
      </c>
      <c r="M265" s="22">
        <f t="shared" si="33"/>
        <v>2091.75</v>
      </c>
      <c r="N265" s="22">
        <f t="shared" si="34"/>
        <v>32908.25</v>
      </c>
      <c r="O265" s="20" t="s">
        <v>23</v>
      </c>
    </row>
    <row r="266" spans="1:15" s="23" customFormat="1" ht="37.5" customHeight="1" x14ac:dyDescent="0.25">
      <c r="A266" s="11">
        <v>263</v>
      </c>
      <c r="B266" s="24" t="s">
        <v>418</v>
      </c>
      <c r="C266" s="25" t="s">
        <v>18</v>
      </c>
      <c r="D266" s="25" t="s">
        <v>19</v>
      </c>
      <c r="E266" s="26" t="s">
        <v>20</v>
      </c>
      <c r="F266" s="27">
        <v>10000</v>
      </c>
      <c r="G266" s="17" t="s">
        <v>21</v>
      </c>
      <c r="H266" s="18">
        <f t="shared" si="35"/>
        <v>10000</v>
      </c>
      <c r="I266" s="19">
        <f t="shared" si="31"/>
        <v>287</v>
      </c>
      <c r="J266" s="20" t="s">
        <v>22</v>
      </c>
      <c r="K266" s="21">
        <f t="shared" si="32"/>
        <v>304</v>
      </c>
      <c r="L266" s="20">
        <v>2981.77</v>
      </c>
      <c r="M266" s="22">
        <f t="shared" si="33"/>
        <v>3572.77</v>
      </c>
      <c r="N266" s="22">
        <f t="shared" si="34"/>
        <v>6427.23</v>
      </c>
      <c r="O266" s="20" t="s">
        <v>23</v>
      </c>
    </row>
    <row r="267" spans="1:15" s="23" customFormat="1" ht="37.5" customHeight="1" x14ac:dyDescent="0.25">
      <c r="A267" s="11">
        <v>264</v>
      </c>
      <c r="B267" s="24" t="s">
        <v>419</v>
      </c>
      <c r="C267" s="25" t="s">
        <v>93</v>
      </c>
      <c r="D267" s="25" t="s">
        <v>19</v>
      </c>
      <c r="E267" s="26" t="s">
        <v>20</v>
      </c>
      <c r="F267" s="27">
        <v>11000</v>
      </c>
      <c r="G267" s="17" t="s">
        <v>21</v>
      </c>
      <c r="H267" s="18">
        <f t="shared" si="35"/>
        <v>11000</v>
      </c>
      <c r="I267" s="19">
        <f t="shared" si="31"/>
        <v>315.7</v>
      </c>
      <c r="J267" s="20" t="s">
        <v>22</v>
      </c>
      <c r="K267" s="21">
        <f t="shared" si="32"/>
        <v>334.4</v>
      </c>
      <c r="L267" s="20">
        <v>253.87</v>
      </c>
      <c r="M267" s="22">
        <f t="shared" si="33"/>
        <v>903.96999999999991</v>
      </c>
      <c r="N267" s="22">
        <f t="shared" si="34"/>
        <v>10096.029999999999</v>
      </c>
      <c r="O267" s="20" t="s">
        <v>23</v>
      </c>
    </row>
    <row r="268" spans="1:15" s="23" customFormat="1" ht="37.5" customHeight="1" x14ac:dyDescent="0.25">
      <c r="A268" s="11">
        <v>265</v>
      </c>
      <c r="B268" s="24" t="s">
        <v>420</v>
      </c>
      <c r="C268" s="25" t="s">
        <v>134</v>
      </c>
      <c r="D268" s="25" t="s">
        <v>48</v>
      </c>
      <c r="E268" s="26" t="s">
        <v>20</v>
      </c>
      <c r="F268" s="27">
        <v>10000</v>
      </c>
      <c r="G268" s="17" t="s">
        <v>21</v>
      </c>
      <c r="H268" s="18">
        <f t="shared" si="35"/>
        <v>10000</v>
      </c>
      <c r="I268" s="19">
        <f t="shared" si="31"/>
        <v>287</v>
      </c>
      <c r="J268" s="20" t="s">
        <v>22</v>
      </c>
      <c r="K268" s="21">
        <f t="shared" si="32"/>
        <v>304</v>
      </c>
      <c r="L268" s="20">
        <v>1523.25</v>
      </c>
      <c r="M268" s="22">
        <f t="shared" si="33"/>
        <v>2114.25</v>
      </c>
      <c r="N268" s="22">
        <f t="shared" si="34"/>
        <v>7885.75</v>
      </c>
      <c r="O268" s="20" t="s">
        <v>23</v>
      </c>
    </row>
    <row r="269" spans="1:15" s="23" customFormat="1" ht="37.5" customHeight="1" x14ac:dyDescent="0.25">
      <c r="A269" s="11">
        <v>266</v>
      </c>
      <c r="B269" s="24" t="s">
        <v>421</v>
      </c>
      <c r="C269" s="25" t="s">
        <v>134</v>
      </c>
      <c r="D269" s="25" t="s">
        <v>77</v>
      </c>
      <c r="E269" s="26" t="s">
        <v>36</v>
      </c>
      <c r="F269" s="27">
        <v>27300</v>
      </c>
      <c r="G269" s="17" t="s">
        <v>21</v>
      </c>
      <c r="H269" s="18">
        <f t="shared" si="35"/>
        <v>27300</v>
      </c>
      <c r="I269" s="19">
        <f t="shared" si="31"/>
        <v>783.51</v>
      </c>
      <c r="J269" s="20" t="s">
        <v>22</v>
      </c>
      <c r="K269" s="21">
        <f t="shared" si="32"/>
        <v>829.92</v>
      </c>
      <c r="L269" s="20">
        <v>14154.9</v>
      </c>
      <c r="M269" s="22">
        <f t="shared" si="33"/>
        <v>15768.33</v>
      </c>
      <c r="N269" s="22">
        <f t="shared" si="34"/>
        <v>11531.670000000004</v>
      </c>
      <c r="O269" s="20" t="s">
        <v>23</v>
      </c>
    </row>
    <row r="270" spans="1:15" s="23" customFormat="1" ht="37.5" customHeight="1" x14ac:dyDescent="0.25">
      <c r="A270" s="11">
        <v>267</v>
      </c>
      <c r="B270" s="24" t="s">
        <v>422</v>
      </c>
      <c r="C270" s="25" t="s">
        <v>134</v>
      </c>
      <c r="D270" s="25" t="s">
        <v>196</v>
      </c>
      <c r="E270" s="26" t="s">
        <v>44</v>
      </c>
      <c r="F270" s="27">
        <v>95000</v>
      </c>
      <c r="G270" s="17" t="s">
        <v>21</v>
      </c>
      <c r="H270" s="18">
        <f t="shared" si="35"/>
        <v>95000</v>
      </c>
      <c r="I270" s="19">
        <f t="shared" si="31"/>
        <v>2726.5</v>
      </c>
      <c r="J270" s="20">
        <v>10929.24</v>
      </c>
      <c r="K270" s="21">
        <f t="shared" si="32"/>
        <v>2888</v>
      </c>
      <c r="L270" s="20">
        <v>2676.35</v>
      </c>
      <c r="M270" s="22">
        <f>+I270+J270+K270+L270</f>
        <v>19220.089999999997</v>
      </c>
      <c r="N270" s="22">
        <f>+H270-I270-J270-K270-L270</f>
        <v>75779.909999999989</v>
      </c>
      <c r="O270" s="20" t="s">
        <v>23</v>
      </c>
    </row>
    <row r="271" spans="1:15" s="23" customFormat="1" ht="37.5" customHeight="1" x14ac:dyDescent="0.25">
      <c r="A271" s="11">
        <v>268</v>
      </c>
      <c r="B271" s="24" t="s">
        <v>423</v>
      </c>
      <c r="C271" s="25" t="s">
        <v>63</v>
      </c>
      <c r="D271" s="25" t="s">
        <v>379</v>
      </c>
      <c r="E271" s="26" t="s">
        <v>20</v>
      </c>
      <c r="F271" s="27">
        <v>10000</v>
      </c>
      <c r="G271" s="17" t="s">
        <v>21</v>
      </c>
      <c r="H271" s="18">
        <f t="shared" si="35"/>
        <v>10000</v>
      </c>
      <c r="I271" s="19">
        <f t="shared" si="31"/>
        <v>287</v>
      </c>
      <c r="J271" s="20" t="s">
        <v>22</v>
      </c>
      <c r="K271" s="21">
        <f t="shared" si="32"/>
        <v>304</v>
      </c>
      <c r="L271" s="20">
        <v>23.25</v>
      </c>
      <c r="M271" s="22">
        <f>+I271+K271+L271</f>
        <v>614.25</v>
      </c>
      <c r="N271" s="22">
        <f>+H271-I271-K271-L271</f>
        <v>9385.75</v>
      </c>
      <c r="O271" s="20" t="s">
        <v>23</v>
      </c>
    </row>
    <row r="272" spans="1:15" s="23" customFormat="1" ht="37.5" customHeight="1" x14ac:dyDescent="0.25">
      <c r="A272" s="11">
        <v>269</v>
      </c>
      <c r="B272" s="24" t="s">
        <v>424</v>
      </c>
      <c r="C272" s="25" t="s">
        <v>63</v>
      </c>
      <c r="D272" s="25" t="s">
        <v>19</v>
      </c>
      <c r="E272" s="26" t="s">
        <v>20</v>
      </c>
      <c r="F272" s="27">
        <v>10000</v>
      </c>
      <c r="G272" s="17" t="s">
        <v>21</v>
      </c>
      <c r="H272" s="18">
        <f t="shared" si="35"/>
        <v>10000</v>
      </c>
      <c r="I272" s="19">
        <f t="shared" si="31"/>
        <v>287</v>
      </c>
      <c r="J272" s="20" t="s">
        <v>22</v>
      </c>
      <c r="K272" s="21">
        <f t="shared" si="32"/>
        <v>304</v>
      </c>
      <c r="L272" s="20">
        <v>23.25</v>
      </c>
      <c r="M272" s="22">
        <f>+I272+K272+L272</f>
        <v>614.25</v>
      </c>
      <c r="N272" s="22">
        <f>+H272-I272-K272-L272</f>
        <v>9385.75</v>
      </c>
      <c r="O272" s="20" t="s">
        <v>23</v>
      </c>
    </row>
    <row r="273" spans="1:15" s="23" customFormat="1" ht="37.5" customHeight="1" x14ac:dyDescent="0.25">
      <c r="A273" s="11">
        <v>270</v>
      </c>
      <c r="B273" s="24" t="s">
        <v>425</v>
      </c>
      <c r="C273" s="25" t="s">
        <v>76</v>
      </c>
      <c r="D273" s="25" t="s">
        <v>19</v>
      </c>
      <c r="E273" s="26" t="s">
        <v>20</v>
      </c>
      <c r="F273" s="27">
        <v>10000</v>
      </c>
      <c r="G273" s="17" t="s">
        <v>21</v>
      </c>
      <c r="H273" s="18">
        <f t="shared" si="35"/>
        <v>10000</v>
      </c>
      <c r="I273" s="19">
        <f t="shared" si="31"/>
        <v>287</v>
      </c>
      <c r="J273" s="20" t="s">
        <v>22</v>
      </c>
      <c r="K273" s="21">
        <f t="shared" si="32"/>
        <v>304</v>
      </c>
      <c r="L273" s="20">
        <v>253.87</v>
      </c>
      <c r="M273" s="22">
        <f>+I273+K273+L273</f>
        <v>844.87</v>
      </c>
      <c r="N273" s="22">
        <f>+H273-I273-K273-L273</f>
        <v>9155.1299999999992</v>
      </c>
      <c r="O273" s="20" t="s">
        <v>23</v>
      </c>
    </row>
    <row r="274" spans="1:15" s="23" customFormat="1" ht="37.5" customHeight="1" x14ac:dyDescent="0.25">
      <c r="A274" s="11">
        <v>271</v>
      </c>
      <c r="B274" s="24" t="s">
        <v>426</v>
      </c>
      <c r="C274" s="29" t="s">
        <v>101</v>
      </c>
      <c r="D274" s="25" t="s">
        <v>19</v>
      </c>
      <c r="E274" s="26" t="s">
        <v>20</v>
      </c>
      <c r="F274" s="27">
        <v>11000</v>
      </c>
      <c r="G274" s="17" t="s">
        <v>21</v>
      </c>
      <c r="H274" s="18">
        <f t="shared" si="35"/>
        <v>11000</v>
      </c>
      <c r="I274" s="19">
        <f t="shared" si="31"/>
        <v>315.7</v>
      </c>
      <c r="J274" s="20" t="s">
        <v>22</v>
      </c>
      <c r="K274" s="21">
        <f t="shared" si="32"/>
        <v>334.4</v>
      </c>
      <c r="L274" s="20">
        <v>23.25</v>
      </c>
      <c r="M274" s="22">
        <f>+I274+K274+L274</f>
        <v>673.34999999999991</v>
      </c>
      <c r="N274" s="22">
        <f>+H274-I274-K274-L274</f>
        <v>10326.65</v>
      </c>
      <c r="O274" s="20" t="s">
        <v>23</v>
      </c>
    </row>
    <row r="275" spans="1:15" s="23" customFormat="1" ht="37.5" customHeight="1" x14ac:dyDescent="0.25">
      <c r="A275" s="11">
        <v>272</v>
      </c>
      <c r="B275" s="24" t="s">
        <v>427</v>
      </c>
      <c r="C275" s="25" t="s">
        <v>134</v>
      </c>
      <c r="D275" s="25" t="s">
        <v>245</v>
      </c>
      <c r="E275" s="26" t="s">
        <v>20</v>
      </c>
      <c r="F275" s="27">
        <v>16500</v>
      </c>
      <c r="G275" s="17" t="s">
        <v>21</v>
      </c>
      <c r="H275" s="18">
        <f t="shared" si="35"/>
        <v>16500</v>
      </c>
      <c r="I275" s="19">
        <f t="shared" si="31"/>
        <v>473.55</v>
      </c>
      <c r="J275" s="20" t="s">
        <v>22</v>
      </c>
      <c r="K275" s="21">
        <f t="shared" si="32"/>
        <v>501.6</v>
      </c>
      <c r="L275" s="20">
        <v>4167.09</v>
      </c>
      <c r="M275" s="22">
        <f t="shared" ref="M275:M280" si="36">+I275+K275+L275</f>
        <v>5142.24</v>
      </c>
      <c r="N275" s="22">
        <f t="shared" ref="N275:N280" si="37">+H275-I275-K275-L275</f>
        <v>11357.76</v>
      </c>
      <c r="O275" s="20" t="s">
        <v>23</v>
      </c>
    </row>
    <row r="276" spans="1:15" s="23" customFormat="1" ht="37.5" customHeight="1" x14ac:dyDescent="0.25">
      <c r="A276" s="11">
        <v>273</v>
      </c>
      <c r="B276" s="24" t="s">
        <v>428</v>
      </c>
      <c r="C276" s="25" t="s">
        <v>30</v>
      </c>
      <c r="D276" s="25" t="s">
        <v>48</v>
      </c>
      <c r="E276" s="26" t="s">
        <v>20</v>
      </c>
      <c r="F276" s="27">
        <v>10000</v>
      </c>
      <c r="G276" s="17" t="s">
        <v>21</v>
      </c>
      <c r="H276" s="18">
        <f t="shared" si="35"/>
        <v>10000</v>
      </c>
      <c r="I276" s="19">
        <f t="shared" si="31"/>
        <v>287</v>
      </c>
      <c r="J276" s="20" t="s">
        <v>22</v>
      </c>
      <c r="K276" s="21">
        <f t="shared" si="32"/>
        <v>304</v>
      </c>
      <c r="L276" s="20">
        <v>23.25</v>
      </c>
      <c r="M276" s="22">
        <f t="shared" si="36"/>
        <v>614.25</v>
      </c>
      <c r="N276" s="22">
        <f t="shared" si="37"/>
        <v>9385.75</v>
      </c>
      <c r="O276" s="20" t="s">
        <v>23</v>
      </c>
    </row>
    <row r="277" spans="1:15" s="23" customFormat="1" ht="37.5" customHeight="1" x14ac:dyDescent="0.25">
      <c r="A277" s="11">
        <v>274</v>
      </c>
      <c r="B277" s="24" t="s">
        <v>429</v>
      </c>
      <c r="C277" s="25" t="s">
        <v>18</v>
      </c>
      <c r="D277" s="25" t="s">
        <v>430</v>
      </c>
      <c r="E277" s="26" t="s">
        <v>20</v>
      </c>
      <c r="F277" s="27">
        <v>10000</v>
      </c>
      <c r="G277" s="17" t="s">
        <v>21</v>
      </c>
      <c r="H277" s="18">
        <f t="shared" si="35"/>
        <v>10000</v>
      </c>
      <c r="I277" s="19">
        <f t="shared" si="31"/>
        <v>287</v>
      </c>
      <c r="J277" s="20" t="s">
        <v>22</v>
      </c>
      <c r="K277" s="21">
        <f t="shared" si="32"/>
        <v>304</v>
      </c>
      <c r="L277" s="20">
        <v>2516.54</v>
      </c>
      <c r="M277" s="22">
        <f t="shared" si="36"/>
        <v>3107.54</v>
      </c>
      <c r="N277" s="22">
        <f t="shared" si="37"/>
        <v>6892.46</v>
      </c>
      <c r="O277" s="20" t="s">
        <v>23</v>
      </c>
    </row>
    <row r="278" spans="1:15" s="23" customFormat="1" ht="37.5" customHeight="1" x14ac:dyDescent="0.25">
      <c r="A278" s="11">
        <v>275</v>
      </c>
      <c r="B278" s="24" t="s">
        <v>431</v>
      </c>
      <c r="C278" s="25" t="s">
        <v>432</v>
      </c>
      <c r="D278" s="25" t="s">
        <v>19</v>
      </c>
      <c r="E278" s="26" t="s">
        <v>20</v>
      </c>
      <c r="F278" s="27">
        <v>10000</v>
      </c>
      <c r="G278" s="17" t="s">
        <v>21</v>
      </c>
      <c r="H278" s="18">
        <f t="shared" si="35"/>
        <v>10000</v>
      </c>
      <c r="I278" s="19">
        <f t="shared" si="31"/>
        <v>287</v>
      </c>
      <c r="J278" s="20" t="s">
        <v>22</v>
      </c>
      <c r="K278" s="21">
        <f t="shared" si="32"/>
        <v>304</v>
      </c>
      <c r="L278" s="20">
        <v>4926.8100000000004</v>
      </c>
      <c r="M278" s="22">
        <f t="shared" si="36"/>
        <v>5517.81</v>
      </c>
      <c r="N278" s="22">
        <f t="shared" si="37"/>
        <v>4482.1899999999996</v>
      </c>
      <c r="O278" s="20" t="s">
        <v>23</v>
      </c>
    </row>
    <row r="279" spans="1:15" s="23" customFormat="1" ht="37.5" customHeight="1" x14ac:dyDescent="0.25">
      <c r="A279" s="11">
        <v>276</v>
      </c>
      <c r="B279" s="24" t="s">
        <v>433</v>
      </c>
      <c r="C279" s="25" t="s">
        <v>195</v>
      </c>
      <c r="D279" s="25" t="s">
        <v>56</v>
      </c>
      <c r="E279" s="26" t="s">
        <v>44</v>
      </c>
      <c r="F279" s="27">
        <v>35000</v>
      </c>
      <c r="G279" s="17" t="s">
        <v>21</v>
      </c>
      <c r="H279" s="18">
        <f t="shared" si="35"/>
        <v>35000</v>
      </c>
      <c r="I279" s="19">
        <f t="shared" si="31"/>
        <v>1004.5</v>
      </c>
      <c r="J279" s="20"/>
      <c r="K279" s="21">
        <f t="shared" si="32"/>
        <v>1064</v>
      </c>
      <c r="L279" s="20">
        <v>23.25</v>
      </c>
      <c r="M279" s="22">
        <f t="shared" si="36"/>
        <v>2091.75</v>
      </c>
      <c r="N279" s="22">
        <f t="shared" si="37"/>
        <v>32908.25</v>
      </c>
      <c r="O279" s="20" t="s">
        <v>23</v>
      </c>
    </row>
    <row r="280" spans="1:15" s="23" customFormat="1" ht="37.5" customHeight="1" x14ac:dyDescent="0.25">
      <c r="A280" s="11">
        <v>277</v>
      </c>
      <c r="B280" s="24" t="s">
        <v>434</v>
      </c>
      <c r="C280" s="25" t="s">
        <v>373</v>
      </c>
      <c r="D280" s="25" t="s">
        <v>19</v>
      </c>
      <c r="E280" s="26" t="s">
        <v>20</v>
      </c>
      <c r="F280" s="27">
        <v>10000</v>
      </c>
      <c r="G280" s="17" t="s">
        <v>21</v>
      </c>
      <c r="H280" s="18">
        <f t="shared" si="35"/>
        <v>10000</v>
      </c>
      <c r="I280" s="19">
        <f t="shared" si="31"/>
        <v>287</v>
      </c>
      <c r="J280" s="20" t="s">
        <v>22</v>
      </c>
      <c r="K280" s="21">
        <f t="shared" si="32"/>
        <v>304</v>
      </c>
      <c r="L280" s="20">
        <v>3487.38</v>
      </c>
      <c r="M280" s="22">
        <f t="shared" si="36"/>
        <v>4078.38</v>
      </c>
      <c r="N280" s="22">
        <f t="shared" si="37"/>
        <v>5921.62</v>
      </c>
      <c r="O280" s="20" t="s">
        <v>23</v>
      </c>
    </row>
    <row r="281" spans="1:15" s="23" customFormat="1" ht="37.5" customHeight="1" x14ac:dyDescent="0.25">
      <c r="A281" s="11">
        <v>278</v>
      </c>
      <c r="B281" s="24" t="s">
        <v>435</v>
      </c>
      <c r="C281" s="25" t="s">
        <v>76</v>
      </c>
      <c r="D281" s="25" t="s">
        <v>137</v>
      </c>
      <c r="E281" s="26" t="s">
        <v>36</v>
      </c>
      <c r="F281" s="27">
        <v>50000</v>
      </c>
      <c r="G281" s="17" t="s">
        <v>21</v>
      </c>
      <c r="H281" s="18">
        <f t="shared" si="35"/>
        <v>50000</v>
      </c>
      <c r="I281" s="19">
        <f t="shared" si="31"/>
        <v>1435</v>
      </c>
      <c r="J281" s="20">
        <v>1496.96</v>
      </c>
      <c r="K281" s="21">
        <f t="shared" si="32"/>
        <v>1520</v>
      </c>
      <c r="L281" s="20">
        <v>3003.49</v>
      </c>
      <c r="M281" s="22">
        <f>+I281+J281+K281+L281</f>
        <v>7455.45</v>
      </c>
      <c r="N281" s="22">
        <f>+H281-I281-J281-K281-L281</f>
        <v>42544.55</v>
      </c>
      <c r="O281" s="20" t="s">
        <v>23</v>
      </c>
    </row>
    <row r="282" spans="1:15" s="23" customFormat="1" ht="37.5" customHeight="1" x14ac:dyDescent="0.25">
      <c r="A282" s="11">
        <v>279</v>
      </c>
      <c r="B282" s="24" t="s">
        <v>436</v>
      </c>
      <c r="C282" s="29" t="s">
        <v>132</v>
      </c>
      <c r="D282" s="25" t="s">
        <v>19</v>
      </c>
      <c r="E282" s="26" t="s">
        <v>20</v>
      </c>
      <c r="F282" s="27">
        <v>10000</v>
      </c>
      <c r="G282" s="17" t="s">
        <v>21</v>
      </c>
      <c r="H282" s="18">
        <f t="shared" si="35"/>
        <v>10000</v>
      </c>
      <c r="I282" s="19">
        <f t="shared" si="31"/>
        <v>287</v>
      </c>
      <c r="J282" s="20" t="s">
        <v>22</v>
      </c>
      <c r="K282" s="21">
        <f t="shared" si="32"/>
        <v>304</v>
      </c>
      <c r="L282" s="20">
        <v>23.25</v>
      </c>
      <c r="M282" s="22">
        <f>+I282+K282+L282</f>
        <v>614.25</v>
      </c>
      <c r="N282" s="22">
        <f>+H282-I282-K282-L282</f>
        <v>9385.75</v>
      </c>
      <c r="O282" s="20" t="s">
        <v>23</v>
      </c>
    </row>
    <row r="283" spans="1:15" s="23" customFormat="1" ht="37.5" customHeight="1" x14ac:dyDescent="0.25">
      <c r="A283" s="11">
        <v>280</v>
      </c>
      <c r="B283" s="24" t="s">
        <v>437</v>
      </c>
      <c r="C283" s="25" t="s">
        <v>318</v>
      </c>
      <c r="D283" s="25" t="s">
        <v>41</v>
      </c>
      <c r="E283" s="26" t="s">
        <v>36</v>
      </c>
      <c r="F283" s="27">
        <v>31174</v>
      </c>
      <c r="G283" s="17" t="s">
        <v>21</v>
      </c>
      <c r="H283" s="18">
        <f t="shared" si="35"/>
        <v>31174</v>
      </c>
      <c r="I283" s="19">
        <f t="shared" si="31"/>
        <v>894.69380000000001</v>
      </c>
      <c r="J283" s="20" t="s">
        <v>22</v>
      </c>
      <c r="K283" s="21">
        <f t="shared" si="32"/>
        <v>947.68960000000004</v>
      </c>
      <c r="L283" s="20">
        <v>484.49</v>
      </c>
      <c r="M283" s="22">
        <f>+I283+K283+L283</f>
        <v>2326.8734000000004</v>
      </c>
      <c r="N283" s="22">
        <f>+H283-I283-K283-L283</f>
        <v>28847.126599999996</v>
      </c>
      <c r="O283" s="20" t="s">
        <v>23</v>
      </c>
    </row>
    <row r="284" spans="1:15" s="23" customFormat="1" ht="37.5" customHeight="1" x14ac:dyDescent="0.25">
      <c r="A284" s="11">
        <v>281</v>
      </c>
      <c r="B284" s="24" t="s">
        <v>438</v>
      </c>
      <c r="C284" s="25" t="s">
        <v>30</v>
      </c>
      <c r="D284" s="25" t="s">
        <v>179</v>
      </c>
      <c r="E284" s="26" t="s">
        <v>36</v>
      </c>
      <c r="F284" s="27">
        <v>38967.5</v>
      </c>
      <c r="G284" s="17" t="s">
        <v>21</v>
      </c>
      <c r="H284" s="18">
        <f t="shared" si="35"/>
        <v>38967.5</v>
      </c>
      <c r="I284" s="19">
        <f t="shared" si="31"/>
        <v>1118.36725</v>
      </c>
      <c r="J284" s="20">
        <v>296.93</v>
      </c>
      <c r="K284" s="21">
        <f t="shared" si="32"/>
        <v>1184.6120000000001</v>
      </c>
      <c r="L284" s="20">
        <v>10091.33</v>
      </c>
      <c r="M284" s="22">
        <f>+I284+J284+K284+L284</f>
        <v>12691.239250000001</v>
      </c>
      <c r="N284" s="22">
        <f>+H284-I284-J284-K284-L284</f>
        <v>26276.260749999994</v>
      </c>
      <c r="O284" s="20" t="s">
        <v>23</v>
      </c>
    </row>
    <row r="285" spans="1:15" s="23" customFormat="1" ht="37.5" customHeight="1" x14ac:dyDescent="0.25">
      <c r="A285" s="11">
        <v>282</v>
      </c>
      <c r="B285" s="24" t="s">
        <v>439</v>
      </c>
      <c r="C285" s="25" t="s">
        <v>145</v>
      </c>
      <c r="D285" s="25" t="s">
        <v>137</v>
      </c>
      <c r="E285" s="26" t="s">
        <v>44</v>
      </c>
      <c r="F285" s="27">
        <v>50000</v>
      </c>
      <c r="G285" s="17" t="s">
        <v>21</v>
      </c>
      <c r="H285" s="18">
        <f t="shared" si="35"/>
        <v>50000</v>
      </c>
      <c r="I285" s="19">
        <f t="shared" si="31"/>
        <v>1435</v>
      </c>
      <c r="J285" s="20">
        <v>1854</v>
      </c>
      <c r="K285" s="21">
        <f t="shared" si="32"/>
        <v>1520</v>
      </c>
      <c r="L285" s="20">
        <v>1523.25</v>
      </c>
      <c r="M285" s="22">
        <f>+I285+J285+K285+L285</f>
        <v>6332.25</v>
      </c>
      <c r="N285" s="22">
        <f>+H285-I285-J285-K285-L285</f>
        <v>43667.75</v>
      </c>
      <c r="O285" s="20" t="s">
        <v>23</v>
      </c>
    </row>
    <row r="286" spans="1:15" s="23" customFormat="1" ht="37.5" customHeight="1" x14ac:dyDescent="0.25">
      <c r="A286" s="11">
        <v>283</v>
      </c>
      <c r="B286" s="24" t="s">
        <v>440</v>
      </c>
      <c r="C286" s="25" t="s">
        <v>441</v>
      </c>
      <c r="D286" s="25" t="s">
        <v>56</v>
      </c>
      <c r="E286" s="26" t="s">
        <v>36</v>
      </c>
      <c r="F286" s="27">
        <v>75000</v>
      </c>
      <c r="G286" s="17" t="s">
        <v>21</v>
      </c>
      <c r="H286" s="18">
        <f t="shared" si="35"/>
        <v>75000</v>
      </c>
      <c r="I286" s="19">
        <f t="shared" si="31"/>
        <v>2152.5</v>
      </c>
      <c r="J286" s="20">
        <v>6309.38</v>
      </c>
      <c r="K286" s="21">
        <f t="shared" si="32"/>
        <v>2280</v>
      </c>
      <c r="L286" s="20">
        <v>1270.08</v>
      </c>
      <c r="M286" s="22">
        <f>+I286+J286+K286+L286</f>
        <v>12011.960000000001</v>
      </c>
      <c r="N286" s="22">
        <f>+H286-I286-J286-K286-L286</f>
        <v>62988.039999999994</v>
      </c>
      <c r="O286" s="20" t="s">
        <v>23</v>
      </c>
    </row>
    <row r="287" spans="1:15" s="23" customFormat="1" ht="37.5" customHeight="1" x14ac:dyDescent="0.25">
      <c r="A287" s="11">
        <v>284</v>
      </c>
      <c r="B287" s="24" t="s">
        <v>442</v>
      </c>
      <c r="C287" s="25" t="s">
        <v>443</v>
      </c>
      <c r="D287" s="25" t="s">
        <v>19</v>
      </c>
      <c r="E287" s="26" t="s">
        <v>20</v>
      </c>
      <c r="F287" s="27">
        <v>10000</v>
      </c>
      <c r="G287" s="17" t="s">
        <v>21</v>
      </c>
      <c r="H287" s="18">
        <f t="shared" si="35"/>
        <v>10000</v>
      </c>
      <c r="I287" s="19">
        <f t="shared" si="31"/>
        <v>287</v>
      </c>
      <c r="J287" s="20" t="s">
        <v>22</v>
      </c>
      <c r="K287" s="21">
        <f t="shared" si="32"/>
        <v>304</v>
      </c>
      <c r="L287" s="20">
        <v>23.25</v>
      </c>
      <c r="M287" s="22">
        <f>+I287+K287+L287</f>
        <v>614.25</v>
      </c>
      <c r="N287" s="22">
        <f>+H287-I287-K287-L287</f>
        <v>9385.75</v>
      </c>
      <c r="O287" s="20" t="s">
        <v>23</v>
      </c>
    </row>
    <row r="288" spans="1:15" s="23" customFormat="1" ht="37.5" customHeight="1" x14ac:dyDescent="0.25">
      <c r="A288" s="11">
        <v>285</v>
      </c>
      <c r="B288" s="24" t="s">
        <v>444</v>
      </c>
      <c r="C288" s="25" t="s">
        <v>30</v>
      </c>
      <c r="D288" s="25" t="s">
        <v>445</v>
      </c>
      <c r="E288" s="26" t="s">
        <v>20</v>
      </c>
      <c r="F288" s="27">
        <v>12100</v>
      </c>
      <c r="G288" s="17" t="s">
        <v>21</v>
      </c>
      <c r="H288" s="18">
        <f t="shared" si="35"/>
        <v>12100</v>
      </c>
      <c r="I288" s="19">
        <f t="shared" si="31"/>
        <v>347.27</v>
      </c>
      <c r="J288" s="20" t="s">
        <v>22</v>
      </c>
      <c r="K288" s="21">
        <f t="shared" si="32"/>
        <v>367.84</v>
      </c>
      <c r="L288" s="20">
        <v>4181.32</v>
      </c>
      <c r="M288" s="22">
        <f>+I288+K288+L288</f>
        <v>4896.4299999999994</v>
      </c>
      <c r="N288" s="22">
        <f>+H288-I288-K288-L288</f>
        <v>7203.57</v>
      </c>
      <c r="O288" s="20" t="s">
        <v>23</v>
      </c>
    </row>
    <row r="289" spans="1:15" s="23" customFormat="1" ht="37.5" customHeight="1" x14ac:dyDescent="0.25">
      <c r="A289" s="11">
        <v>286</v>
      </c>
      <c r="B289" s="24" t="s">
        <v>446</v>
      </c>
      <c r="C289" s="25" t="s">
        <v>96</v>
      </c>
      <c r="D289" s="25" t="s">
        <v>19</v>
      </c>
      <c r="E289" s="26" t="s">
        <v>20</v>
      </c>
      <c r="F289" s="27">
        <v>10000</v>
      </c>
      <c r="G289" s="17" t="s">
        <v>21</v>
      </c>
      <c r="H289" s="18">
        <f t="shared" si="35"/>
        <v>10000</v>
      </c>
      <c r="I289" s="19">
        <f t="shared" si="31"/>
        <v>287</v>
      </c>
      <c r="J289" s="20" t="s">
        <v>22</v>
      </c>
      <c r="K289" s="21">
        <f t="shared" si="32"/>
        <v>304</v>
      </c>
      <c r="L289" s="20">
        <v>253.87</v>
      </c>
      <c r="M289" s="22">
        <f>+I289+K289+L289</f>
        <v>844.87</v>
      </c>
      <c r="N289" s="22">
        <f>+H289-I289-K289-L289</f>
        <v>9155.1299999999992</v>
      </c>
      <c r="O289" s="20" t="s">
        <v>23</v>
      </c>
    </row>
    <row r="290" spans="1:15" s="23" customFormat="1" ht="37.5" customHeight="1" x14ac:dyDescent="0.25">
      <c r="A290" s="11">
        <v>287</v>
      </c>
      <c r="B290" s="24" t="s">
        <v>447</v>
      </c>
      <c r="C290" s="25" t="s">
        <v>124</v>
      </c>
      <c r="D290" s="25" t="s">
        <v>19</v>
      </c>
      <c r="E290" s="26" t="s">
        <v>20</v>
      </c>
      <c r="F290" s="27">
        <v>10000</v>
      </c>
      <c r="G290" s="17" t="s">
        <v>21</v>
      </c>
      <c r="H290" s="18">
        <f t="shared" si="35"/>
        <v>10000</v>
      </c>
      <c r="I290" s="19">
        <f t="shared" si="31"/>
        <v>287</v>
      </c>
      <c r="J290" s="20" t="s">
        <v>22</v>
      </c>
      <c r="K290" s="21">
        <f t="shared" si="32"/>
        <v>304</v>
      </c>
      <c r="L290" s="20">
        <v>23.25</v>
      </c>
      <c r="M290" s="22">
        <f>+I290+K290+L290</f>
        <v>614.25</v>
      </c>
      <c r="N290" s="22">
        <f>+H290-I290-K290-L290</f>
        <v>9385.75</v>
      </c>
      <c r="O290" s="20" t="s">
        <v>23</v>
      </c>
    </row>
    <row r="291" spans="1:15" s="23" customFormat="1" ht="37.5" customHeight="1" x14ac:dyDescent="0.25">
      <c r="A291" s="11">
        <v>288</v>
      </c>
      <c r="B291" s="24" t="s">
        <v>448</v>
      </c>
      <c r="C291" s="25" t="s">
        <v>449</v>
      </c>
      <c r="D291" s="25" t="s">
        <v>56</v>
      </c>
      <c r="E291" s="26" t="s">
        <v>44</v>
      </c>
      <c r="F291" s="27">
        <v>75000</v>
      </c>
      <c r="G291" s="17" t="s">
        <v>21</v>
      </c>
      <c r="H291" s="18">
        <f t="shared" si="35"/>
        <v>75000</v>
      </c>
      <c r="I291" s="19">
        <f t="shared" si="31"/>
        <v>2152.5</v>
      </c>
      <c r="J291" s="20">
        <v>5833.33</v>
      </c>
      <c r="K291" s="21">
        <f t="shared" si="32"/>
        <v>2280</v>
      </c>
      <c r="L291" s="20">
        <v>3503.49</v>
      </c>
      <c r="M291" s="22">
        <f>+I291+J291+K291+L291</f>
        <v>13769.32</v>
      </c>
      <c r="N291" s="22">
        <f>+H291-I291-J291-K291-L291</f>
        <v>61230.68</v>
      </c>
      <c r="O291" s="20" t="s">
        <v>23</v>
      </c>
    </row>
    <row r="292" spans="1:15" s="23" customFormat="1" ht="37.5" customHeight="1" x14ac:dyDescent="0.25">
      <c r="A292" s="11">
        <v>289</v>
      </c>
      <c r="B292" s="24" t="s">
        <v>450</v>
      </c>
      <c r="C292" s="25" t="s">
        <v>93</v>
      </c>
      <c r="D292" s="25" t="s">
        <v>61</v>
      </c>
      <c r="E292" s="26" t="s">
        <v>20</v>
      </c>
      <c r="F292" s="27">
        <v>11367.4</v>
      </c>
      <c r="G292" s="17" t="s">
        <v>21</v>
      </c>
      <c r="H292" s="18">
        <f t="shared" si="35"/>
        <v>11367.4</v>
      </c>
      <c r="I292" s="19">
        <f t="shared" si="31"/>
        <v>326.24437999999998</v>
      </c>
      <c r="J292" s="20" t="s">
        <v>22</v>
      </c>
      <c r="K292" s="21">
        <f t="shared" si="32"/>
        <v>345.56896</v>
      </c>
      <c r="L292" s="20">
        <v>352.44</v>
      </c>
      <c r="M292" s="22">
        <f>+I292+K292+L292</f>
        <v>1024.25334</v>
      </c>
      <c r="N292" s="22">
        <f>+H292-I292-K292-L292</f>
        <v>10343.146659999999</v>
      </c>
      <c r="O292" s="20" t="s">
        <v>23</v>
      </c>
    </row>
    <row r="293" spans="1:15" s="23" customFormat="1" ht="37.5" customHeight="1" x14ac:dyDescent="0.25">
      <c r="A293" s="11">
        <v>290</v>
      </c>
      <c r="B293" s="24" t="s">
        <v>451</v>
      </c>
      <c r="C293" s="25" t="s">
        <v>76</v>
      </c>
      <c r="D293" s="25" t="s">
        <v>19</v>
      </c>
      <c r="E293" s="26" t="s">
        <v>20</v>
      </c>
      <c r="F293" s="27">
        <v>11000</v>
      </c>
      <c r="G293" s="17" t="s">
        <v>21</v>
      </c>
      <c r="H293" s="18">
        <f t="shared" si="35"/>
        <v>11000</v>
      </c>
      <c r="I293" s="19">
        <f t="shared" si="31"/>
        <v>315.7</v>
      </c>
      <c r="J293" s="20" t="s">
        <v>22</v>
      </c>
      <c r="K293" s="21">
        <f t="shared" si="32"/>
        <v>334.4</v>
      </c>
      <c r="L293" s="20">
        <v>23.25</v>
      </c>
      <c r="M293" s="22">
        <f>+I293+K293+L293</f>
        <v>673.34999999999991</v>
      </c>
      <c r="N293" s="22">
        <f>+H293-I293-K293-L293</f>
        <v>10326.65</v>
      </c>
      <c r="O293" s="20" t="s">
        <v>23</v>
      </c>
    </row>
    <row r="294" spans="1:15" s="23" customFormat="1" ht="37.5" customHeight="1" x14ac:dyDescent="0.25">
      <c r="A294" s="11">
        <v>291</v>
      </c>
      <c r="B294" s="24" t="s">
        <v>452</v>
      </c>
      <c r="C294" s="25" t="s">
        <v>99</v>
      </c>
      <c r="D294" s="25" t="s">
        <v>51</v>
      </c>
      <c r="E294" s="26" t="s">
        <v>44</v>
      </c>
      <c r="F294" s="27">
        <v>85000</v>
      </c>
      <c r="G294" s="17" t="s">
        <v>21</v>
      </c>
      <c r="H294" s="18">
        <f t="shared" si="35"/>
        <v>85000</v>
      </c>
      <c r="I294" s="19">
        <f t="shared" si="31"/>
        <v>2439.5</v>
      </c>
      <c r="J294" s="20">
        <v>8576.99</v>
      </c>
      <c r="K294" s="21">
        <f t="shared" si="32"/>
        <v>2584</v>
      </c>
      <c r="L294" s="20">
        <v>20841.03</v>
      </c>
      <c r="M294" s="22">
        <f>+I294+J294+K294+L294</f>
        <v>34441.519999999997</v>
      </c>
      <c r="N294" s="22">
        <f>+H294-I294-J294-K294-L294</f>
        <v>50558.479999999996</v>
      </c>
      <c r="O294" s="20" t="s">
        <v>23</v>
      </c>
    </row>
    <row r="295" spans="1:15" s="23" customFormat="1" ht="37.5" customHeight="1" x14ac:dyDescent="0.25">
      <c r="A295" s="11">
        <v>292</v>
      </c>
      <c r="B295" s="24" t="s">
        <v>453</v>
      </c>
      <c r="C295" s="25" t="s">
        <v>110</v>
      </c>
      <c r="D295" s="25" t="s">
        <v>112</v>
      </c>
      <c r="E295" s="26" t="s">
        <v>20</v>
      </c>
      <c r="F295" s="27">
        <v>10000</v>
      </c>
      <c r="G295" s="17" t="s">
        <v>21</v>
      </c>
      <c r="H295" s="18">
        <f t="shared" si="35"/>
        <v>10000</v>
      </c>
      <c r="I295" s="19">
        <f t="shared" si="31"/>
        <v>287</v>
      </c>
      <c r="J295" s="20" t="s">
        <v>22</v>
      </c>
      <c r="K295" s="21">
        <f t="shared" si="32"/>
        <v>304</v>
      </c>
      <c r="L295" s="20">
        <v>23.25</v>
      </c>
      <c r="M295" s="22">
        <f>+I295+K295+L295</f>
        <v>614.25</v>
      </c>
      <c r="N295" s="22">
        <f>+H295-I295-K295-L295</f>
        <v>9385.75</v>
      </c>
      <c r="O295" s="20" t="s">
        <v>23</v>
      </c>
    </row>
    <row r="296" spans="1:15" s="23" customFormat="1" ht="37.5" customHeight="1" x14ac:dyDescent="0.25">
      <c r="A296" s="11">
        <v>293</v>
      </c>
      <c r="B296" s="24" t="s">
        <v>454</v>
      </c>
      <c r="C296" s="25" t="s">
        <v>96</v>
      </c>
      <c r="D296" s="25" t="s">
        <v>41</v>
      </c>
      <c r="E296" s="26" t="s">
        <v>36</v>
      </c>
      <c r="F296" s="27">
        <v>55000</v>
      </c>
      <c r="G296" s="17" t="s">
        <v>21</v>
      </c>
      <c r="H296" s="18">
        <f t="shared" si="35"/>
        <v>55000</v>
      </c>
      <c r="I296" s="19">
        <f t="shared" si="31"/>
        <v>1578.5</v>
      </c>
      <c r="J296" s="20">
        <v>2559.6799999999998</v>
      </c>
      <c r="K296" s="21">
        <f t="shared" si="32"/>
        <v>1672</v>
      </c>
      <c r="L296" s="20">
        <v>1826.35</v>
      </c>
      <c r="M296" s="22">
        <f>+I296+J296+K296+L296</f>
        <v>7636.5300000000007</v>
      </c>
      <c r="N296" s="22">
        <f>+H296-I296-J296-K296-L296</f>
        <v>47363.47</v>
      </c>
      <c r="O296" s="20" t="s">
        <v>23</v>
      </c>
    </row>
    <row r="297" spans="1:15" s="23" customFormat="1" ht="37.5" customHeight="1" x14ac:dyDescent="0.25">
      <c r="A297" s="11">
        <v>294</v>
      </c>
      <c r="B297" s="24" t="s">
        <v>455</v>
      </c>
      <c r="C297" s="25" t="s">
        <v>76</v>
      </c>
      <c r="D297" s="25" t="s">
        <v>112</v>
      </c>
      <c r="E297" s="26" t="s">
        <v>20</v>
      </c>
      <c r="F297" s="27">
        <v>10000</v>
      </c>
      <c r="G297" s="17" t="s">
        <v>21</v>
      </c>
      <c r="H297" s="18">
        <f t="shared" si="35"/>
        <v>10000</v>
      </c>
      <c r="I297" s="19">
        <f t="shared" si="31"/>
        <v>287</v>
      </c>
      <c r="J297" s="20" t="s">
        <v>22</v>
      </c>
      <c r="K297" s="21">
        <f t="shared" si="32"/>
        <v>304</v>
      </c>
      <c r="L297" s="20" t="s">
        <v>22</v>
      </c>
      <c r="M297" s="22">
        <f>+I297+K297</f>
        <v>591</v>
      </c>
      <c r="N297" s="22">
        <f>+H297-I297-K297</f>
        <v>9409</v>
      </c>
      <c r="O297" s="20" t="s">
        <v>23</v>
      </c>
    </row>
    <row r="298" spans="1:15" s="23" customFormat="1" ht="37.5" customHeight="1" x14ac:dyDescent="0.25">
      <c r="A298" s="11">
        <v>295</v>
      </c>
      <c r="B298" s="24" t="s">
        <v>456</v>
      </c>
      <c r="C298" s="25" t="s">
        <v>268</v>
      </c>
      <c r="D298" s="25" t="s">
        <v>48</v>
      </c>
      <c r="E298" s="26" t="s">
        <v>20</v>
      </c>
      <c r="F298" s="27">
        <v>10000</v>
      </c>
      <c r="G298" s="17" t="s">
        <v>21</v>
      </c>
      <c r="H298" s="18">
        <f t="shared" si="35"/>
        <v>10000</v>
      </c>
      <c r="I298" s="19">
        <f t="shared" si="31"/>
        <v>287</v>
      </c>
      <c r="J298" s="20" t="s">
        <v>22</v>
      </c>
      <c r="K298" s="21">
        <f t="shared" si="32"/>
        <v>304</v>
      </c>
      <c r="L298" s="20">
        <v>23.25</v>
      </c>
      <c r="M298" s="22">
        <f>+I298+K298+L298</f>
        <v>614.25</v>
      </c>
      <c r="N298" s="22">
        <f>+H298-I298-K298-L298</f>
        <v>9385.75</v>
      </c>
      <c r="O298" s="20" t="s">
        <v>23</v>
      </c>
    </row>
    <row r="299" spans="1:15" s="23" customFormat="1" ht="37.5" customHeight="1" x14ac:dyDescent="0.25">
      <c r="A299" s="11">
        <v>296</v>
      </c>
      <c r="B299" s="24" t="s">
        <v>457</v>
      </c>
      <c r="C299" s="25" t="s">
        <v>110</v>
      </c>
      <c r="D299" s="25" t="s">
        <v>19</v>
      </c>
      <c r="E299" s="26" t="s">
        <v>20</v>
      </c>
      <c r="F299" s="27">
        <v>10000</v>
      </c>
      <c r="G299" s="17" t="s">
        <v>21</v>
      </c>
      <c r="H299" s="18">
        <f t="shared" si="35"/>
        <v>10000</v>
      </c>
      <c r="I299" s="19">
        <f t="shared" si="31"/>
        <v>287</v>
      </c>
      <c r="J299" s="20" t="s">
        <v>22</v>
      </c>
      <c r="K299" s="21">
        <f t="shared" si="32"/>
        <v>304</v>
      </c>
      <c r="L299" s="20">
        <v>23.25</v>
      </c>
      <c r="M299" s="22">
        <f>+I299+K299+L299</f>
        <v>614.25</v>
      </c>
      <c r="N299" s="22">
        <f>+H299-I299-K299-L299</f>
        <v>9385.75</v>
      </c>
      <c r="O299" s="20" t="s">
        <v>23</v>
      </c>
    </row>
    <row r="300" spans="1:15" s="23" customFormat="1" ht="37.5" customHeight="1" x14ac:dyDescent="0.25">
      <c r="A300" s="11">
        <v>297</v>
      </c>
      <c r="B300" s="24" t="s">
        <v>458</v>
      </c>
      <c r="C300" s="25" t="s">
        <v>459</v>
      </c>
      <c r="D300" s="25" t="s">
        <v>51</v>
      </c>
      <c r="E300" s="26" t="s">
        <v>36</v>
      </c>
      <c r="F300" s="27">
        <v>85000</v>
      </c>
      <c r="G300" s="17" t="s">
        <v>21</v>
      </c>
      <c r="H300" s="18">
        <f t="shared" si="35"/>
        <v>85000</v>
      </c>
      <c r="I300" s="19">
        <f t="shared" si="31"/>
        <v>2439.5</v>
      </c>
      <c r="J300" s="20">
        <v>8576.99</v>
      </c>
      <c r="K300" s="21">
        <f t="shared" si="32"/>
        <v>2584</v>
      </c>
      <c r="L300" s="20">
        <v>33331.379999999997</v>
      </c>
      <c r="M300" s="22">
        <f>+I300+J300+K300+L300</f>
        <v>46931.869999999995</v>
      </c>
      <c r="N300" s="22">
        <f>+H300-I300-J300-K300-L300</f>
        <v>38068.129999999997</v>
      </c>
      <c r="O300" s="20" t="s">
        <v>23</v>
      </c>
    </row>
    <row r="301" spans="1:15" s="23" customFormat="1" ht="37.5" customHeight="1" x14ac:dyDescent="0.25">
      <c r="A301" s="11">
        <v>298</v>
      </c>
      <c r="B301" s="24" t="s">
        <v>460</v>
      </c>
      <c r="C301" s="25" t="s">
        <v>256</v>
      </c>
      <c r="D301" s="25" t="s">
        <v>196</v>
      </c>
      <c r="E301" s="26" t="s">
        <v>36</v>
      </c>
      <c r="F301" s="27">
        <v>95000</v>
      </c>
      <c r="G301" s="17" t="s">
        <v>21</v>
      </c>
      <c r="H301" s="18">
        <f t="shared" si="35"/>
        <v>95000</v>
      </c>
      <c r="I301" s="19">
        <f t="shared" si="31"/>
        <v>2726.5</v>
      </c>
      <c r="J301" s="20">
        <v>10929.24</v>
      </c>
      <c r="K301" s="21">
        <f t="shared" si="32"/>
        <v>2888</v>
      </c>
      <c r="L301" s="20">
        <v>3074.85</v>
      </c>
      <c r="M301" s="22">
        <f>+I301+J301+K301+L301</f>
        <v>19618.589999999997</v>
      </c>
      <c r="N301" s="22">
        <f>+H301-I301-J301-K301-L301</f>
        <v>75381.409999999989</v>
      </c>
      <c r="O301" s="20" t="s">
        <v>23</v>
      </c>
    </row>
    <row r="302" spans="1:15" s="23" customFormat="1" ht="37.5" customHeight="1" x14ac:dyDescent="0.25">
      <c r="A302" s="11">
        <v>299</v>
      </c>
      <c r="B302" s="24" t="s">
        <v>461</v>
      </c>
      <c r="C302" s="25" t="s">
        <v>27</v>
      </c>
      <c r="D302" s="25" t="s">
        <v>31</v>
      </c>
      <c r="E302" s="26" t="s">
        <v>20</v>
      </c>
      <c r="F302" s="27">
        <v>10000</v>
      </c>
      <c r="G302" s="17" t="s">
        <v>21</v>
      </c>
      <c r="H302" s="18">
        <f t="shared" si="35"/>
        <v>10000</v>
      </c>
      <c r="I302" s="19">
        <f t="shared" si="31"/>
        <v>287</v>
      </c>
      <c r="J302" s="20" t="s">
        <v>22</v>
      </c>
      <c r="K302" s="21">
        <f t="shared" si="32"/>
        <v>304</v>
      </c>
      <c r="L302" s="20">
        <v>223.25</v>
      </c>
      <c r="M302" s="22">
        <f>+I302+K302+L302</f>
        <v>814.25</v>
      </c>
      <c r="N302" s="22">
        <f>+H302-I302-K302-L302</f>
        <v>9185.75</v>
      </c>
      <c r="O302" s="20" t="s">
        <v>32</v>
      </c>
    </row>
    <row r="303" spans="1:15" s="23" customFormat="1" ht="37.5" customHeight="1" x14ac:dyDescent="0.25">
      <c r="A303" s="11">
        <v>300</v>
      </c>
      <c r="B303" s="24" t="s">
        <v>462</v>
      </c>
      <c r="C303" s="25" t="s">
        <v>463</v>
      </c>
      <c r="D303" s="25" t="s">
        <v>70</v>
      </c>
      <c r="E303" s="26" t="s">
        <v>36</v>
      </c>
      <c r="F303" s="27">
        <v>28231.96</v>
      </c>
      <c r="G303" s="17" t="s">
        <v>21</v>
      </c>
      <c r="H303" s="18">
        <f t="shared" si="35"/>
        <v>28231.96</v>
      </c>
      <c r="I303" s="19">
        <f t="shared" si="31"/>
        <v>810.25725199999999</v>
      </c>
      <c r="J303" s="20" t="s">
        <v>22</v>
      </c>
      <c r="K303" s="21">
        <f t="shared" si="32"/>
        <v>858.25158399999998</v>
      </c>
      <c r="L303" s="20">
        <v>10176.49</v>
      </c>
      <c r="M303" s="22">
        <f>+I303+K303+L303</f>
        <v>11844.998835999999</v>
      </c>
      <c r="N303" s="22">
        <f>+H303-I303-K303-L303</f>
        <v>16386.961164</v>
      </c>
      <c r="O303" s="20" t="s">
        <v>32</v>
      </c>
    </row>
    <row r="304" spans="1:15" s="23" customFormat="1" ht="37.5" customHeight="1" x14ac:dyDescent="0.25">
      <c r="A304" s="11">
        <v>301</v>
      </c>
      <c r="B304" s="24" t="s">
        <v>464</v>
      </c>
      <c r="C304" s="25" t="s">
        <v>38</v>
      </c>
      <c r="D304" s="25" t="s">
        <v>164</v>
      </c>
      <c r="E304" s="26" t="s">
        <v>20</v>
      </c>
      <c r="F304" s="27">
        <v>10000</v>
      </c>
      <c r="G304" s="17" t="s">
        <v>21</v>
      </c>
      <c r="H304" s="18">
        <f t="shared" si="35"/>
        <v>10000</v>
      </c>
      <c r="I304" s="19">
        <f t="shared" si="31"/>
        <v>287</v>
      </c>
      <c r="J304" s="20" t="s">
        <v>22</v>
      </c>
      <c r="K304" s="21">
        <f t="shared" si="32"/>
        <v>304</v>
      </c>
      <c r="L304" s="20">
        <v>23.25</v>
      </c>
      <c r="M304" s="22">
        <f>+I304+K304+L304</f>
        <v>614.25</v>
      </c>
      <c r="N304" s="22">
        <f>+H304-I304-K304-L304</f>
        <v>9385.75</v>
      </c>
      <c r="O304" s="20" t="s">
        <v>32</v>
      </c>
    </row>
    <row r="305" spans="1:15" s="23" customFormat="1" ht="37.5" customHeight="1" x14ac:dyDescent="0.25">
      <c r="A305" s="11">
        <v>302</v>
      </c>
      <c r="B305" s="24" t="s">
        <v>465</v>
      </c>
      <c r="C305" s="25" t="s">
        <v>63</v>
      </c>
      <c r="D305" s="25" t="s">
        <v>19</v>
      </c>
      <c r="E305" s="26" t="s">
        <v>20</v>
      </c>
      <c r="F305" s="27">
        <v>10000</v>
      </c>
      <c r="G305" s="17" t="s">
        <v>21</v>
      </c>
      <c r="H305" s="18">
        <f t="shared" si="35"/>
        <v>10000</v>
      </c>
      <c r="I305" s="19">
        <f t="shared" si="31"/>
        <v>287</v>
      </c>
      <c r="J305" s="20" t="s">
        <v>22</v>
      </c>
      <c r="K305" s="21">
        <f t="shared" si="32"/>
        <v>304</v>
      </c>
      <c r="L305" s="20">
        <v>23.25</v>
      </c>
      <c r="M305" s="22">
        <f>+I305+K305+L305</f>
        <v>614.25</v>
      </c>
      <c r="N305" s="22">
        <f>+H305-I305-K305-L305</f>
        <v>9385.75</v>
      </c>
      <c r="O305" s="20" t="s">
        <v>32</v>
      </c>
    </row>
    <row r="306" spans="1:15" s="23" customFormat="1" ht="37.5" customHeight="1" x14ac:dyDescent="0.25">
      <c r="A306" s="11">
        <v>303</v>
      </c>
      <c r="B306" s="24" t="s">
        <v>466</v>
      </c>
      <c r="C306" s="25" t="s">
        <v>145</v>
      </c>
      <c r="D306" s="25" t="s">
        <v>19</v>
      </c>
      <c r="E306" s="26" t="s">
        <v>20</v>
      </c>
      <c r="F306" s="27">
        <v>10000</v>
      </c>
      <c r="G306" s="17" t="s">
        <v>21</v>
      </c>
      <c r="H306" s="18">
        <f t="shared" si="35"/>
        <v>10000</v>
      </c>
      <c r="I306" s="19">
        <f t="shared" si="31"/>
        <v>287</v>
      </c>
      <c r="J306" s="20" t="s">
        <v>22</v>
      </c>
      <c r="K306" s="21">
        <f t="shared" si="32"/>
        <v>304</v>
      </c>
      <c r="L306" s="20">
        <v>23.25</v>
      </c>
      <c r="M306" s="22">
        <f>+I306+K306+L306</f>
        <v>614.25</v>
      </c>
      <c r="N306" s="22">
        <f>+H306-I306-K306-L306</f>
        <v>9385.75</v>
      </c>
      <c r="O306" s="20" t="s">
        <v>23</v>
      </c>
    </row>
    <row r="307" spans="1:15" s="23" customFormat="1" ht="37.5" customHeight="1" x14ac:dyDescent="0.25">
      <c r="A307" s="11">
        <v>304</v>
      </c>
      <c r="B307" s="24" t="s">
        <v>467</v>
      </c>
      <c r="C307" s="25" t="s">
        <v>263</v>
      </c>
      <c r="D307" s="25" t="s">
        <v>468</v>
      </c>
      <c r="E307" s="26" t="s">
        <v>36</v>
      </c>
      <c r="F307" s="27">
        <v>75000</v>
      </c>
      <c r="G307" s="17" t="s">
        <v>21</v>
      </c>
      <c r="H307" s="18">
        <f t="shared" si="35"/>
        <v>75000</v>
      </c>
      <c r="I307" s="19">
        <f t="shared" si="31"/>
        <v>2152.5</v>
      </c>
      <c r="J307" s="20">
        <v>6309.38</v>
      </c>
      <c r="K307" s="21">
        <f t="shared" si="32"/>
        <v>2280</v>
      </c>
      <c r="L307" s="20">
        <v>17562.91</v>
      </c>
      <c r="M307" s="22">
        <f>+I307+J307+K307+L307</f>
        <v>28304.79</v>
      </c>
      <c r="N307" s="22">
        <f>+H307-I307-J307-K307-L307</f>
        <v>46695.209999999992</v>
      </c>
      <c r="O307" s="20" t="s">
        <v>23</v>
      </c>
    </row>
    <row r="308" spans="1:15" s="23" customFormat="1" ht="37.5" customHeight="1" x14ac:dyDescent="0.25">
      <c r="A308" s="11">
        <v>305</v>
      </c>
      <c r="B308" s="24" t="s">
        <v>469</v>
      </c>
      <c r="C308" s="25" t="s">
        <v>108</v>
      </c>
      <c r="D308" s="25" t="s">
        <v>19</v>
      </c>
      <c r="E308" s="26" t="s">
        <v>20</v>
      </c>
      <c r="F308" s="27">
        <v>10000</v>
      </c>
      <c r="G308" s="17" t="s">
        <v>21</v>
      </c>
      <c r="H308" s="18">
        <f t="shared" si="35"/>
        <v>10000</v>
      </c>
      <c r="I308" s="19">
        <f t="shared" si="31"/>
        <v>287</v>
      </c>
      <c r="J308" s="20" t="s">
        <v>22</v>
      </c>
      <c r="K308" s="21">
        <f t="shared" si="32"/>
        <v>304</v>
      </c>
      <c r="L308" s="20">
        <v>23.25</v>
      </c>
      <c r="M308" s="22">
        <f>+I308+K308+L308</f>
        <v>614.25</v>
      </c>
      <c r="N308" s="22">
        <f>+H308-I308-K308-L308</f>
        <v>9385.75</v>
      </c>
      <c r="O308" s="20" t="s">
        <v>23</v>
      </c>
    </row>
    <row r="309" spans="1:15" s="23" customFormat="1" ht="37.5" customHeight="1" x14ac:dyDescent="0.25">
      <c r="A309" s="11">
        <v>306</v>
      </c>
      <c r="B309" s="24" t="s">
        <v>470</v>
      </c>
      <c r="C309" s="25" t="s">
        <v>93</v>
      </c>
      <c r="D309" s="25" t="s">
        <v>112</v>
      </c>
      <c r="E309" s="26" t="s">
        <v>20</v>
      </c>
      <c r="F309" s="27">
        <v>11000</v>
      </c>
      <c r="G309" s="17" t="s">
        <v>21</v>
      </c>
      <c r="H309" s="18">
        <f t="shared" si="35"/>
        <v>11000</v>
      </c>
      <c r="I309" s="19">
        <f t="shared" si="31"/>
        <v>315.7</v>
      </c>
      <c r="J309" s="20" t="s">
        <v>22</v>
      </c>
      <c r="K309" s="21">
        <f t="shared" si="32"/>
        <v>334.4</v>
      </c>
      <c r="L309" s="20">
        <v>23.25</v>
      </c>
      <c r="M309" s="22">
        <f>+I309+K309+L309</f>
        <v>673.34999999999991</v>
      </c>
      <c r="N309" s="22">
        <f>+H309-I309-K309-L309</f>
        <v>10326.65</v>
      </c>
      <c r="O309" s="20" t="s">
        <v>23</v>
      </c>
    </row>
    <row r="310" spans="1:15" s="23" customFormat="1" ht="37.5" customHeight="1" x14ac:dyDescent="0.25">
      <c r="A310" s="11">
        <v>307</v>
      </c>
      <c r="B310" s="24" t="s">
        <v>471</v>
      </c>
      <c r="C310" s="25" t="s">
        <v>472</v>
      </c>
      <c r="D310" s="25" t="s">
        <v>56</v>
      </c>
      <c r="E310" s="26" t="s">
        <v>36</v>
      </c>
      <c r="F310" s="27">
        <v>75000</v>
      </c>
      <c r="G310" s="17" t="s">
        <v>21</v>
      </c>
      <c r="H310" s="18">
        <f t="shared" si="35"/>
        <v>75000</v>
      </c>
      <c r="I310" s="19">
        <f t="shared" si="31"/>
        <v>2152.5</v>
      </c>
      <c r="J310" s="20">
        <v>6309.38</v>
      </c>
      <c r="K310" s="21">
        <f t="shared" si="32"/>
        <v>2280</v>
      </c>
      <c r="L310" s="20">
        <v>1961.94</v>
      </c>
      <c r="M310" s="22">
        <f>+I310+J310+K310+L310</f>
        <v>12703.820000000002</v>
      </c>
      <c r="N310" s="22">
        <f>+H310-I310-J310-K310-L310</f>
        <v>62296.179999999993</v>
      </c>
      <c r="O310" s="20" t="s">
        <v>23</v>
      </c>
    </row>
    <row r="311" spans="1:15" s="23" customFormat="1" ht="37.5" customHeight="1" x14ac:dyDescent="0.25">
      <c r="A311" s="11">
        <v>308</v>
      </c>
      <c r="B311" s="24" t="s">
        <v>473</v>
      </c>
      <c r="C311" s="25" t="s">
        <v>124</v>
      </c>
      <c r="D311" s="25" t="s">
        <v>59</v>
      </c>
      <c r="E311" s="26" t="s">
        <v>44</v>
      </c>
      <c r="F311" s="27">
        <v>60000</v>
      </c>
      <c r="G311" s="17" t="s">
        <v>21</v>
      </c>
      <c r="H311" s="18">
        <f t="shared" si="35"/>
        <v>60000</v>
      </c>
      <c r="I311" s="19">
        <f t="shared" si="31"/>
        <v>1722</v>
      </c>
      <c r="J311" s="20">
        <v>3486.68</v>
      </c>
      <c r="K311" s="21">
        <f t="shared" si="32"/>
        <v>1824</v>
      </c>
      <c r="L311" s="20">
        <v>1023.25</v>
      </c>
      <c r="M311" s="22">
        <f>+I311+J311+K311+L311</f>
        <v>8055.93</v>
      </c>
      <c r="N311" s="22">
        <f>+H311-I311-J311-K311-L311</f>
        <v>51944.07</v>
      </c>
      <c r="O311" s="20" t="s">
        <v>23</v>
      </c>
    </row>
    <row r="312" spans="1:15" s="23" customFormat="1" ht="37.5" customHeight="1" x14ac:dyDescent="0.25">
      <c r="A312" s="11">
        <v>309</v>
      </c>
      <c r="B312" s="24" t="s">
        <v>474</v>
      </c>
      <c r="C312" s="25" t="s">
        <v>63</v>
      </c>
      <c r="D312" s="25" t="s">
        <v>112</v>
      </c>
      <c r="E312" s="26" t="s">
        <v>20</v>
      </c>
      <c r="F312" s="27">
        <v>10000</v>
      </c>
      <c r="G312" s="17" t="s">
        <v>21</v>
      </c>
      <c r="H312" s="18">
        <f t="shared" si="35"/>
        <v>10000</v>
      </c>
      <c r="I312" s="19">
        <f t="shared" si="31"/>
        <v>287</v>
      </c>
      <c r="J312" s="20" t="s">
        <v>22</v>
      </c>
      <c r="K312" s="21">
        <f t="shared" si="32"/>
        <v>304</v>
      </c>
      <c r="L312" s="20">
        <v>3167.26</v>
      </c>
      <c r="M312" s="22">
        <f>+I312+K312+L312</f>
        <v>3758.26</v>
      </c>
      <c r="N312" s="22">
        <f>+H312-I312-K312-L312</f>
        <v>6241.74</v>
      </c>
      <c r="O312" s="20" t="s">
        <v>23</v>
      </c>
    </row>
    <row r="313" spans="1:15" s="23" customFormat="1" ht="37.5" customHeight="1" x14ac:dyDescent="0.25">
      <c r="A313" s="11">
        <v>310</v>
      </c>
      <c r="B313" s="24" t="s">
        <v>475</v>
      </c>
      <c r="C313" s="25" t="s">
        <v>476</v>
      </c>
      <c r="D313" s="25" t="s">
        <v>56</v>
      </c>
      <c r="E313" s="26" t="s">
        <v>36</v>
      </c>
      <c r="F313" s="27">
        <v>75000</v>
      </c>
      <c r="G313" s="17" t="s">
        <v>21</v>
      </c>
      <c r="H313" s="18">
        <f t="shared" si="35"/>
        <v>75000</v>
      </c>
      <c r="I313" s="19">
        <f t="shared" si="31"/>
        <v>2152.5</v>
      </c>
      <c r="J313" s="20">
        <v>6309.38</v>
      </c>
      <c r="K313" s="21">
        <f t="shared" si="32"/>
        <v>2280</v>
      </c>
      <c r="L313" s="20">
        <v>3244.72</v>
      </c>
      <c r="M313" s="22">
        <f>+I313+J313+K313+L313</f>
        <v>13986.6</v>
      </c>
      <c r="N313" s="22">
        <f>+H313-I313-J313-K313-L313</f>
        <v>61013.399999999994</v>
      </c>
      <c r="O313" s="20" t="s">
        <v>23</v>
      </c>
    </row>
    <row r="314" spans="1:15" s="23" customFormat="1" ht="37.5" customHeight="1" x14ac:dyDescent="0.25">
      <c r="A314" s="11">
        <v>311</v>
      </c>
      <c r="B314" s="24" t="s">
        <v>477</v>
      </c>
      <c r="C314" s="25" t="s">
        <v>76</v>
      </c>
      <c r="D314" s="25" t="s">
        <v>112</v>
      </c>
      <c r="E314" s="26" t="s">
        <v>20</v>
      </c>
      <c r="F314" s="27">
        <v>10000</v>
      </c>
      <c r="G314" s="17" t="s">
        <v>21</v>
      </c>
      <c r="H314" s="18">
        <f t="shared" si="35"/>
        <v>10000</v>
      </c>
      <c r="I314" s="19">
        <f t="shared" ref="I314:I377" si="38">+H314*2.87%</f>
        <v>287</v>
      </c>
      <c r="J314" s="20" t="s">
        <v>22</v>
      </c>
      <c r="K314" s="21">
        <f t="shared" si="32"/>
        <v>304</v>
      </c>
      <c r="L314" s="20">
        <v>1170.08</v>
      </c>
      <c r="M314" s="22">
        <f>+I314+K314+L314</f>
        <v>1761.08</v>
      </c>
      <c r="N314" s="22">
        <f>+H314-I314-K314-L314</f>
        <v>8238.92</v>
      </c>
      <c r="O314" s="20" t="s">
        <v>23</v>
      </c>
    </row>
    <row r="315" spans="1:15" s="23" customFormat="1" ht="37.5" customHeight="1" x14ac:dyDescent="0.25">
      <c r="A315" s="11">
        <v>312</v>
      </c>
      <c r="B315" s="24" t="s">
        <v>478</v>
      </c>
      <c r="C315" s="25" t="s">
        <v>124</v>
      </c>
      <c r="D315" s="25" t="s">
        <v>19</v>
      </c>
      <c r="E315" s="26" t="s">
        <v>20</v>
      </c>
      <c r="F315" s="27">
        <v>10000</v>
      </c>
      <c r="G315" s="17" t="s">
        <v>21</v>
      </c>
      <c r="H315" s="18">
        <f t="shared" si="35"/>
        <v>10000</v>
      </c>
      <c r="I315" s="19">
        <f t="shared" si="38"/>
        <v>287</v>
      </c>
      <c r="J315" s="20" t="s">
        <v>22</v>
      </c>
      <c r="K315" s="21">
        <f t="shared" si="32"/>
        <v>304</v>
      </c>
      <c r="L315" s="20">
        <v>23.25</v>
      </c>
      <c r="M315" s="22">
        <f>+I315+K315+L315</f>
        <v>614.25</v>
      </c>
      <c r="N315" s="22">
        <f>+H315-I315-K315-L315</f>
        <v>9385.75</v>
      </c>
      <c r="O315" s="20" t="s">
        <v>23</v>
      </c>
    </row>
    <row r="316" spans="1:15" s="23" customFormat="1" ht="37.5" customHeight="1" x14ac:dyDescent="0.25">
      <c r="A316" s="11">
        <v>313</v>
      </c>
      <c r="B316" s="24" t="s">
        <v>479</v>
      </c>
      <c r="C316" s="25" t="s">
        <v>63</v>
      </c>
      <c r="D316" s="25" t="s">
        <v>48</v>
      </c>
      <c r="E316" s="26" t="s">
        <v>20</v>
      </c>
      <c r="F316" s="27">
        <v>10000</v>
      </c>
      <c r="G316" s="17" t="s">
        <v>21</v>
      </c>
      <c r="H316" s="18">
        <f t="shared" si="35"/>
        <v>10000</v>
      </c>
      <c r="I316" s="19">
        <f t="shared" si="38"/>
        <v>287</v>
      </c>
      <c r="J316" s="20" t="s">
        <v>22</v>
      </c>
      <c r="K316" s="21">
        <f t="shared" ref="K316:K379" si="39">+H316*3.04%</f>
        <v>304</v>
      </c>
      <c r="L316" s="20">
        <v>1747.33</v>
      </c>
      <c r="M316" s="22">
        <f>+I316+K316+L316</f>
        <v>2338.33</v>
      </c>
      <c r="N316" s="22">
        <f>+H316-I316-K316-L316</f>
        <v>7661.67</v>
      </c>
      <c r="O316" s="20" t="s">
        <v>23</v>
      </c>
    </row>
    <row r="317" spans="1:15" s="23" customFormat="1" ht="37.5" customHeight="1" x14ac:dyDescent="0.25">
      <c r="A317" s="11">
        <v>314</v>
      </c>
      <c r="B317" s="24" t="s">
        <v>480</v>
      </c>
      <c r="C317" s="25" t="s">
        <v>63</v>
      </c>
      <c r="D317" s="25" t="s">
        <v>19</v>
      </c>
      <c r="E317" s="26" t="s">
        <v>20</v>
      </c>
      <c r="F317" s="27">
        <v>10000</v>
      </c>
      <c r="G317" s="17" t="s">
        <v>21</v>
      </c>
      <c r="H317" s="18">
        <f t="shared" si="35"/>
        <v>10000</v>
      </c>
      <c r="I317" s="19">
        <f t="shared" si="38"/>
        <v>287</v>
      </c>
      <c r="J317" s="20" t="s">
        <v>22</v>
      </c>
      <c r="K317" s="21">
        <f t="shared" si="39"/>
        <v>304</v>
      </c>
      <c r="L317" s="20">
        <v>23.25</v>
      </c>
      <c r="M317" s="22">
        <f>+I317+K317+L317</f>
        <v>614.25</v>
      </c>
      <c r="N317" s="22">
        <f>+H317-I317-K317-L317</f>
        <v>9385.75</v>
      </c>
      <c r="O317" s="20" t="s">
        <v>23</v>
      </c>
    </row>
    <row r="318" spans="1:15" s="23" customFormat="1" ht="37.5" customHeight="1" x14ac:dyDescent="0.25">
      <c r="A318" s="11">
        <v>315</v>
      </c>
      <c r="B318" s="24" t="s">
        <v>481</v>
      </c>
      <c r="C318" s="25" t="s">
        <v>63</v>
      </c>
      <c r="D318" s="25" t="s">
        <v>112</v>
      </c>
      <c r="E318" s="26" t="s">
        <v>20</v>
      </c>
      <c r="F318" s="27">
        <v>10000</v>
      </c>
      <c r="G318" s="17" t="s">
        <v>21</v>
      </c>
      <c r="H318" s="18">
        <f t="shared" si="35"/>
        <v>10000</v>
      </c>
      <c r="I318" s="19">
        <f t="shared" si="38"/>
        <v>287</v>
      </c>
      <c r="J318" s="20" t="s">
        <v>22</v>
      </c>
      <c r="K318" s="21">
        <f t="shared" si="39"/>
        <v>304</v>
      </c>
      <c r="L318" s="20">
        <v>1023.25</v>
      </c>
      <c r="M318" s="22">
        <f>+I318+K318+L318</f>
        <v>1614.25</v>
      </c>
      <c r="N318" s="22">
        <f>+H318-I318-K318-L318</f>
        <v>8385.75</v>
      </c>
      <c r="O318" s="20" t="s">
        <v>23</v>
      </c>
    </row>
    <row r="319" spans="1:15" s="23" customFormat="1" ht="37.5" customHeight="1" x14ac:dyDescent="0.25">
      <c r="A319" s="11">
        <v>316</v>
      </c>
      <c r="B319" s="24" t="s">
        <v>482</v>
      </c>
      <c r="C319" s="25" t="s">
        <v>110</v>
      </c>
      <c r="D319" s="25" t="s">
        <v>41</v>
      </c>
      <c r="E319" s="26" t="s">
        <v>36</v>
      </c>
      <c r="F319" s="27">
        <v>45000</v>
      </c>
      <c r="G319" s="17" t="s">
        <v>21</v>
      </c>
      <c r="H319" s="18">
        <f t="shared" si="35"/>
        <v>45000</v>
      </c>
      <c r="I319" s="19">
        <f t="shared" si="38"/>
        <v>1291.5</v>
      </c>
      <c r="J319" s="20">
        <v>791.29</v>
      </c>
      <c r="K319" s="21">
        <f t="shared" si="39"/>
        <v>1368</v>
      </c>
      <c r="L319" s="20">
        <v>2403.4899999999998</v>
      </c>
      <c r="M319" s="22">
        <f>+I319+J319+K319+L319</f>
        <v>5854.28</v>
      </c>
      <c r="N319" s="22">
        <f>+H319-I319-J319-K319-L319</f>
        <v>39145.72</v>
      </c>
      <c r="O319" s="20" t="s">
        <v>23</v>
      </c>
    </row>
    <row r="320" spans="1:15" s="23" customFormat="1" ht="37.5" customHeight="1" x14ac:dyDescent="0.25">
      <c r="A320" s="11">
        <v>317</v>
      </c>
      <c r="B320" s="24" t="s">
        <v>483</v>
      </c>
      <c r="C320" s="25" t="s">
        <v>459</v>
      </c>
      <c r="D320" s="25" t="s">
        <v>51</v>
      </c>
      <c r="E320" s="26" t="s">
        <v>36</v>
      </c>
      <c r="F320" s="27">
        <v>85000</v>
      </c>
      <c r="G320" s="17" t="s">
        <v>21</v>
      </c>
      <c r="H320" s="18">
        <f t="shared" si="35"/>
        <v>85000</v>
      </c>
      <c r="I320" s="19">
        <f t="shared" si="38"/>
        <v>2439.5</v>
      </c>
      <c r="J320" s="20">
        <v>7981.93</v>
      </c>
      <c r="K320" s="21">
        <f t="shared" si="39"/>
        <v>2584</v>
      </c>
      <c r="L320" s="20">
        <v>2503.4899999999998</v>
      </c>
      <c r="M320" s="22">
        <f>+I320+J320+K320+L320</f>
        <v>15508.92</v>
      </c>
      <c r="N320" s="22">
        <f>+H320-I320-J320-K320-L320</f>
        <v>69491.08</v>
      </c>
      <c r="O320" s="20" t="s">
        <v>23</v>
      </c>
    </row>
    <row r="321" spans="1:15" s="23" customFormat="1" ht="37.5" customHeight="1" x14ac:dyDescent="0.25">
      <c r="A321" s="11">
        <v>318</v>
      </c>
      <c r="B321" s="24" t="s">
        <v>484</v>
      </c>
      <c r="C321" s="25" t="s">
        <v>27</v>
      </c>
      <c r="D321" s="25" t="s">
        <v>112</v>
      </c>
      <c r="E321" s="26" t="s">
        <v>20</v>
      </c>
      <c r="F321" s="27">
        <v>11440</v>
      </c>
      <c r="G321" s="17" t="s">
        <v>21</v>
      </c>
      <c r="H321" s="18">
        <f t="shared" si="35"/>
        <v>11440</v>
      </c>
      <c r="I321" s="19">
        <f t="shared" si="38"/>
        <v>328.32799999999997</v>
      </c>
      <c r="J321" s="20" t="s">
        <v>22</v>
      </c>
      <c r="K321" s="21">
        <f t="shared" si="39"/>
        <v>347.77600000000001</v>
      </c>
      <c r="L321" s="20">
        <v>23.25</v>
      </c>
      <c r="M321" s="22">
        <f>+I321+K321+L321</f>
        <v>699.35400000000004</v>
      </c>
      <c r="N321" s="22">
        <f>+H321-I321-K321-L321</f>
        <v>10740.646000000001</v>
      </c>
      <c r="O321" s="20" t="s">
        <v>23</v>
      </c>
    </row>
    <row r="322" spans="1:15" s="23" customFormat="1" ht="37.5" customHeight="1" x14ac:dyDescent="0.25">
      <c r="A322" s="11">
        <v>319</v>
      </c>
      <c r="B322" s="24" t="s">
        <v>485</v>
      </c>
      <c r="C322" s="29" t="s">
        <v>101</v>
      </c>
      <c r="D322" s="25" t="s">
        <v>48</v>
      </c>
      <c r="E322" s="26" t="s">
        <v>20</v>
      </c>
      <c r="F322" s="27">
        <v>10000</v>
      </c>
      <c r="G322" s="17" t="s">
        <v>21</v>
      </c>
      <c r="H322" s="18">
        <f t="shared" si="35"/>
        <v>10000</v>
      </c>
      <c r="I322" s="19">
        <f t="shared" si="38"/>
        <v>287</v>
      </c>
      <c r="J322" s="20" t="s">
        <v>22</v>
      </c>
      <c r="K322" s="21">
        <f t="shared" si="39"/>
        <v>304</v>
      </c>
      <c r="L322" s="20">
        <v>23.25</v>
      </c>
      <c r="M322" s="22">
        <f>+I322+K322+L322</f>
        <v>614.25</v>
      </c>
      <c r="N322" s="22">
        <f>+H322-I322-K322-L322</f>
        <v>9385.75</v>
      </c>
      <c r="O322" s="20" t="s">
        <v>23</v>
      </c>
    </row>
    <row r="323" spans="1:15" s="23" customFormat="1" ht="37.5" customHeight="1" x14ac:dyDescent="0.25">
      <c r="A323" s="11">
        <v>320</v>
      </c>
      <c r="B323" s="24" t="s">
        <v>486</v>
      </c>
      <c r="C323" s="25" t="s">
        <v>93</v>
      </c>
      <c r="D323" s="25" t="s">
        <v>19</v>
      </c>
      <c r="E323" s="26" t="s">
        <v>20</v>
      </c>
      <c r="F323" s="27">
        <v>10000</v>
      </c>
      <c r="G323" s="17" t="s">
        <v>21</v>
      </c>
      <c r="H323" s="18">
        <f t="shared" si="35"/>
        <v>10000</v>
      </c>
      <c r="I323" s="19">
        <f t="shared" si="38"/>
        <v>287</v>
      </c>
      <c r="J323" s="20" t="s">
        <v>22</v>
      </c>
      <c r="K323" s="21">
        <f t="shared" si="39"/>
        <v>304</v>
      </c>
      <c r="L323" s="20">
        <v>253.87</v>
      </c>
      <c r="M323" s="22">
        <f>+I323+K323+L323</f>
        <v>844.87</v>
      </c>
      <c r="N323" s="22">
        <f>+H323-I323-K323-L323</f>
        <v>9155.1299999999992</v>
      </c>
      <c r="O323" s="20" t="s">
        <v>23</v>
      </c>
    </row>
    <row r="324" spans="1:15" s="23" customFormat="1" ht="37.5" customHeight="1" x14ac:dyDescent="0.25">
      <c r="A324" s="11">
        <v>321</v>
      </c>
      <c r="B324" s="24" t="s">
        <v>487</v>
      </c>
      <c r="C324" s="25" t="s">
        <v>488</v>
      </c>
      <c r="D324" s="25" t="s">
        <v>489</v>
      </c>
      <c r="E324" s="26" t="s">
        <v>44</v>
      </c>
      <c r="F324" s="27">
        <v>35000</v>
      </c>
      <c r="G324" s="17" t="s">
        <v>21</v>
      </c>
      <c r="H324" s="18">
        <f t="shared" si="35"/>
        <v>35000</v>
      </c>
      <c r="I324" s="19">
        <f t="shared" si="38"/>
        <v>1004.5</v>
      </c>
      <c r="J324" s="20"/>
      <c r="K324" s="21">
        <f t="shared" si="39"/>
        <v>1064</v>
      </c>
      <c r="L324" s="20">
        <v>6961.65</v>
      </c>
      <c r="M324" s="22">
        <f>+I324+K324+L324</f>
        <v>9030.15</v>
      </c>
      <c r="N324" s="22">
        <f>+H324-I324-K324-L324</f>
        <v>25969.85</v>
      </c>
      <c r="O324" s="20" t="s">
        <v>23</v>
      </c>
    </row>
    <row r="325" spans="1:15" s="23" customFormat="1" ht="37.5" customHeight="1" x14ac:dyDescent="0.25">
      <c r="A325" s="11">
        <v>322</v>
      </c>
      <c r="B325" s="24" t="s">
        <v>490</v>
      </c>
      <c r="C325" s="25" t="s">
        <v>342</v>
      </c>
      <c r="D325" s="25" t="s">
        <v>112</v>
      </c>
      <c r="E325" s="26" t="s">
        <v>20</v>
      </c>
      <c r="F325" s="27">
        <v>11385</v>
      </c>
      <c r="G325" s="17" t="s">
        <v>21</v>
      </c>
      <c r="H325" s="18">
        <f t="shared" si="35"/>
        <v>11385</v>
      </c>
      <c r="I325" s="19">
        <f t="shared" si="38"/>
        <v>326.74950000000001</v>
      </c>
      <c r="J325" s="20" t="s">
        <v>22</v>
      </c>
      <c r="K325" s="21">
        <f t="shared" si="39"/>
        <v>346.10399999999998</v>
      </c>
      <c r="L325" s="20">
        <v>23.25</v>
      </c>
      <c r="M325" s="22">
        <f>+I325+K325+L325</f>
        <v>696.10349999999994</v>
      </c>
      <c r="N325" s="22">
        <f>+H325-I325-K325-L325</f>
        <v>10688.896500000001</v>
      </c>
      <c r="O325" s="20" t="s">
        <v>23</v>
      </c>
    </row>
    <row r="326" spans="1:15" s="23" customFormat="1" ht="37.5" customHeight="1" x14ac:dyDescent="0.25">
      <c r="A326" s="11">
        <v>323</v>
      </c>
      <c r="B326" s="24" t="s">
        <v>491</v>
      </c>
      <c r="C326" s="25" t="s">
        <v>83</v>
      </c>
      <c r="D326" s="25" t="s">
        <v>59</v>
      </c>
      <c r="E326" s="26" t="s">
        <v>36</v>
      </c>
      <c r="F326" s="27">
        <v>60000</v>
      </c>
      <c r="G326" s="17" t="s">
        <v>21</v>
      </c>
      <c r="H326" s="18">
        <f t="shared" si="35"/>
        <v>60000</v>
      </c>
      <c r="I326" s="19">
        <f t="shared" si="38"/>
        <v>1722</v>
      </c>
      <c r="J326" s="20">
        <v>3486.68</v>
      </c>
      <c r="K326" s="21">
        <f t="shared" si="39"/>
        <v>1824</v>
      </c>
      <c r="L326" s="20">
        <v>11481.02</v>
      </c>
      <c r="M326" s="22">
        <f>+I326+J326+K326+L326</f>
        <v>18513.7</v>
      </c>
      <c r="N326" s="22">
        <f>+H326-I326-J326-K326-L326</f>
        <v>41486.300000000003</v>
      </c>
      <c r="O326" s="20" t="s">
        <v>23</v>
      </c>
    </row>
    <row r="327" spans="1:15" s="23" customFormat="1" ht="37.5" customHeight="1" x14ac:dyDescent="0.25">
      <c r="A327" s="11">
        <v>324</v>
      </c>
      <c r="B327" s="24" t="s">
        <v>492</v>
      </c>
      <c r="C327" s="25" t="s">
        <v>93</v>
      </c>
      <c r="D327" s="25" t="s">
        <v>19</v>
      </c>
      <c r="E327" s="26" t="s">
        <v>20</v>
      </c>
      <c r="F327" s="27">
        <v>11000</v>
      </c>
      <c r="G327" s="17" t="s">
        <v>21</v>
      </c>
      <c r="H327" s="18">
        <f t="shared" ref="H327:H390" si="40">+F327</f>
        <v>11000</v>
      </c>
      <c r="I327" s="19">
        <f t="shared" si="38"/>
        <v>315.7</v>
      </c>
      <c r="J327" s="20" t="s">
        <v>22</v>
      </c>
      <c r="K327" s="21">
        <f t="shared" si="39"/>
        <v>334.4</v>
      </c>
      <c r="L327" s="20">
        <v>23.25</v>
      </c>
      <c r="M327" s="22">
        <f>+I327+K327+L327</f>
        <v>673.34999999999991</v>
      </c>
      <c r="N327" s="22">
        <f>+H327-I327-K327-L327</f>
        <v>10326.65</v>
      </c>
      <c r="O327" s="20" t="s">
        <v>23</v>
      </c>
    </row>
    <row r="328" spans="1:15" s="23" customFormat="1" ht="37.5" customHeight="1" x14ac:dyDescent="0.25">
      <c r="A328" s="11">
        <v>325</v>
      </c>
      <c r="B328" s="24" t="s">
        <v>493</v>
      </c>
      <c r="C328" s="25" t="s">
        <v>494</v>
      </c>
      <c r="D328" s="25" t="s">
        <v>495</v>
      </c>
      <c r="E328" s="26" t="s">
        <v>44</v>
      </c>
      <c r="F328" s="27">
        <v>59554.5</v>
      </c>
      <c r="G328" s="17" t="s">
        <v>21</v>
      </c>
      <c r="H328" s="18">
        <f t="shared" si="40"/>
        <v>59554.5</v>
      </c>
      <c r="I328" s="19">
        <f t="shared" si="38"/>
        <v>1709.21415</v>
      </c>
      <c r="J328" s="20">
        <v>3402.84</v>
      </c>
      <c r="K328" s="21">
        <f t="shared" si="39"/>
        <v>1810.4567999999999</v>
      </c>
      <c r="L328" s="20">
        <v>2974.85</v>
      </c>
      <c r="M328" s="22">
        <f>+I328+J328+K328+L328</f>
        <v>9897.3609500000002</v>
      </c>
      <c r="N328" s="22">
        <f>+H328-I328-J328-K328-L328</f>
        <v>49657.139050000005</v>
      </c>
      <c r="O328" s="20" t="s">
        <v>23</v>
      </c>
    </row>
    <row r="329" spans="1:15" s="23" customFormat="1" ht="37.5" customHeight="1" x14ac:dyDescent="0.25">
      <c r="A329" s="11">
        <v>326</v>
      </c>
      <c r="B329" s="24" t="s">
        <v>496</v>
      </c>
      <c r="C329" s="25" t="s">
        <v>85</v>
      </c>
      <c r="D329" s="25" t="s">
        <v>56</v>
      </c>
      <c r="E329" s="26" t="s">
        <v>36</v>
      </c>
      <c r="F329" s="27">
        <v>75000</v>
      </c>
      <c r="G329" s="17" t="s">
        <v>21</v>
      </c>
      <c r="H329" s="18">
        <f t="shared" si="40"/>
        <v>75000</v>
      </c>
      <c r="I329" s="19">
        <f t="shared" si="38"/>
        <v>2152.5</v>
      </c>
      <c r="J329" s="20">
        <v>6071.35</v>
      </c>
      <c r="K329" s="21">
        <f t="shared" si="39"/>
        <v>2280</v>
      </c>
      <c r="L329" s="20">
        <v>2994.97</v>
      </c>
      <c r="M329" s="22">
        <f>+I329+J329+K329+L329</f>
        <v>13498.82</v>
      </c>
      <c r="N329" s="22">
        <f>+H329-I329-J329-K329-L329</f>
        <v>61501.179999999993</v>
      </c>
      <c r="O329" s="20" t="s">
        <v>23</v>
      </c>
    </row>
    <row r="330" spans="1:15" s="23" customFormat="1" ht="37.5" customHeight="1" x14ac:dyDescent="0.25">
      <c r="A330" s="11">
        <v>327</v>
      </c>
      <c r="B330" s="24" t="s">
        <v>497</v>
      </c>
      <c r="C330" s="25" t="s">
        <v>201</v>
      </c>
      <c r="D330" s="25" t="s">
        <v>56</v>
      </c>
      <c r="E330" s="26" t="s">
        <v>36</v>
      </c>
      <c r="F330" s="27">
        <v>75000</v>
      </c>
      <c r="G330" s="17" t="s">
        <v>21</v>
      </c>
      <c r="H330" s="18">
        <f t="shared" si="40"/>
        <v>75000</v>
      </c>
      <c r="I330" s="19">
        <f t="shared" si="38"/>
        <v>2152.5</v>
      </c>
      <c r="J330" s="20">
        <v>6309.38</v>
      </c>
      <c r="K330" s="21">
        <f t="shared" si="39"/>
        <v>2280</v>
      </c>
      <c r="L330" s="20">
        <v>13428.21</v>
      </c>
      <c r="M330" s="22">
        <f>+I330+J330+K330+L330</f>
        <v>24170.09</v>
      </c>
      <c r="N330" s="22">
        <f>+H330-I330-J330-K330-L330</f>
        <v>50829.909999999996</v>
      </c>
      <c r="O330" s="20" t="s">
        <v>23</v>
      </c>
    </row>
    <row r="331" spans="1:15" s="23" customFormat="1" ht="37.5" customHeight="1" x14ac:dyDescent="0.25">
      <c r="A331" s="11">
        <v>328</v>
      </c>
      <c r="B331" s="24" t="s">
        <v>498</v>
      </c>
      <c r="C331" s="29" t="s">
        <v>499</v>
      </c>
      <c r="D331" s="25" t="s">
        <v>48</v>
      </c>
      <c r="E331" s="26" t="s">
        <v>20</v>
      </c>
      <c r="F331" s="27">
        <v>11000</v>
      </c>
      <c r="G331" s="17" t="s">
        <v>21</v>
      </c>
      <c r="H331" s="18">
        <f t="shared" si="40"/>
        <v>11000</v>
      </c>
      <c r="I331" s="19">
        <f t="shared" si="38"/>
        <v>315.7</v>
      </c>
      <c r="J331" s="20" t="s">
        <v>22</v>
      </c>
      <c r="K331" s="21">
        <f t="shared" si="39"/>
        <v>334.4</v>
      </c>
      <c r="L331" s="20">
        <v>23.25</v>
      </c>
      <c r="M331" s="22">
        <f>+I331+K331+L331</f>
        <v>673.34999999999991</v>
      </c>
      <c r="N331" s="22">
        <f>+H331-I331-K331-L331</f>
        <v>10326.65</v>
      </c>
      <c r="O331" s="20" t="s">
        <v>23</v>
      </c>
    </row>
    <row r="332" spans="1:15" s="23" customFormat="1" ht="37.5" customHeight="1" x14ac:dyDescent="0.25">
      <c r="A332" s="11">
        <v>329</v>
      </c>
      <c r="B332" s="24" t="s">
        <v>500</v>
      </c>
      <c r="C332" s="25" t="s">
        <v>27</v>
      </c>
      <c r="D332" s="25" t="s">
        <v>112</v>
      </c>
      <c r="E332" s="26" t="s">
        <v>20</v>
      </c>
      <c r="F332" s="27">
        <v>10000</v>
      </c>
      <c r="G332" s="17" t="s">
        <v>21</v>
      </c>
      <c r="H332" s="18">
        <f t="shared" si="40"/>
        <v>10000</v>
      </c>
      <c r="I332" s="19">
        <f t="shared" si="38"/>
        <v>287</v>
      </c>
      <c r="J332" s="20" t="s">
        <v>22</v>
      </c>
      <c r="K332" s="21">
        <f t="shared" si="39"/>
        <v>304</v>
      </c>
      <c r="L332" s="20">
        <v>23.25</v>
      </c>
      <c r="M332" s="22">
        <f>+I332+K332+L332</f>
        <v>614.25</v>
      </c>
      <c r="N332" s="22">
        <f>+H332-I332-K332-L332</f>
        <v>9385.75</v>
      </c>
      <c r="O332" s="20" t="s">
        <v>23</v>
      </c>
    </row>
    <row r="333" spans="1:15" s="23" customFormat="1" ht="37.5" customHeight="1" x14ac:dyDescent="0.25">
      <c r="A333" s="11">
        <v>330</v>
      </c>
      <c r="B333" s="24" t="s">
        <v>501</v>
      </c>
      <c r="C333" s="25" t="s">
        <v>211</v>
      </c>
      <c r="D333" s="25" t="s">
        <v>56</v>
      </c>
      <c r="E333" s="26" t="s">
        <v>36</v>
      </c>
      <c r="F333" s="27">
        <v>75000</v>
      </c>
      <c r="G333" s="17" t="s">
        <v>21</v>
      </c>
      <c r="H333" s="18">
        <f t="shared" si="40"/>
        <v>75000</v>
      </c>
      <c r="I333" s="19">
        <f t="shared" si="38"/>
        <v>2152.5</v>
      </c>
      <c r="J333" s="20">
        <v>6071.35</v>
      </c>
      <c r="K333" s="21">
        <f t="shared" si="39"/>
        <v>2280</v>
      </c>
      <c r="L333" s="20">
        <v>21259.81</v>
      </c>
      <c r="M333" s="22">
        <f>+I333+J333+K333+L333</f>
        <v>31763.660000000003</v>
      </c>
      <c r="N333" s="22">
        <f>+H333-I333-J333-K333-L333</f>
        <v>43236.34</v>
      </c>
      <c r="O333" s="20" t="s">
        <v>23</v>
      </c>
    </row>
    <row r="334" spans="1:15" s="23" customFormat="1" ht="37.5" customHeight="1" x14ac:dyDescent="0.25">
      <c r="A334" s="11">
        <v>331</v>
      </c>
      <c r="B334" s="24" t="s">
        <v>502</v>
      </c>
      <c r="C334" s="25" t="s">
        <v>124</v>
      </c>
      <c r="D334" s="25" t="s">
        <v>19</v>
      </c>
      <c r="E334" s="26" t="s">
        <v>20</v>
      </c>
      <c r="F334" s="27">
        <v>10000</v>
      </c>
      <c r="G334" s="17" t="s">
        <v>21</v>
      </c>
      <c r="H334" s="18">
        <f t="shared" si="40"/>
        <v>10000</v>
      </c>
      <c r="I334" s="19">
        <f t="shared" si="38"/>
        <v>287</v>
      </c>
      <c r="J334" s="20" t="s">
        <v>22</v>
      </c>
      <c r="K334" s="21">
        <f t="shared" si="39"/>
        <v>304</v>
      </c>
      <c r="L334" s="20">
        <v>1930.56</v>
      </c>
      <c r="M334" s="22">
        <f>+I334+K334+L334</f>
        <v>2521.56</v>
      </c>
      <c r="N334" s="22">
        <f>+H334-I334-K334-L334</f>
        <v>7478.4400000000005</v>
      </c>
      <c r="O334" s="20" t="s">
        <v>23</v>
      </c>
    </row>
    <row r="335" spans="1:15" s="23" customFormat="1" ht="37.5" customHeight="1" x14ac:dyDescent="0.25">
      <c r="A335" s="11">
        <v>332</v>
      </c>
      <c r="B335" s="24" t="s">
        <v>503</v>
      </c>
      <c r="C335" s="25" t="s">
        <v>27</v>
      </c>
      <c r="D335" s="25" t="s">
        <v>43</v>
      </c>
      <c r="E335" s="26" t="s">
        <v>44</v>
      </c>
      <c r="F335" s="27">
        <v>51100</v>
      </c>
      <c r="G335" s="17" t="s">
        <v>21</v>
      </c>
      <c r="H335" s="18">
        <f t="shared" si="40"/>
        <v>51100</v>
      </c>
      <c r="I335" s="19">
        <f t="shared" si="38"/>
        <v>1466.57</v>
      </c>
      <c r="J335" s="20">
        <v>2009.25</v>
      </c>
      <c r="K335" s="21">
        <f t="shared" si="39"/>
        <v>1553.44</v>
      </c>
      <c r="L335" s="20">
        <v>2916.91</v>
      </c>
      <c r="M335" s="22">
        <f>+I335+J335+K335+L335</f>
        <v>7946.17</v>
      </c>
      <c r="N335" s="22">
        <f>+H335-I335-J335-K335-L335</f>
        <v>43153.83</v>
      </c>
      <c r="O335" s="20" t="s">
        <v>23</v>
      </c>
    </row>
    <row r="336" spans="1:15" s="23" customFormat="1" ht="37.5" customHeight="1" x14ac:dyDescent="0.25">
      <c r="A336" s="11">
        <v>333</v>
      </c>
      <c r="B336" s="24" t="s">
        <v>504</v>
      </c>
      <c r="C336" s="25" t="s">
        <v>189</v>
      </c>
      <c r="D336" s="25" t="s">
        <v>51</v>
      </c>
      <c r="E336" s="26" t="s">
        <v>36</v>
      </c>
      <c r="F336" s="27">
        <v>90000</v>
      </c>
      <c r="G336" s="17" t="s">
        <v>21</v>
      </c>
      <c r="H336" s="18">
        <f t="shared" si="40"/>
        <v>90000</v>
      </c>
      <c r="I336" s="19">
        <f t="shared" si="38"/>
        <v>2583</v>
      </c>
      <c r="J336" s="20">
        <v>9158.06</v>
      </c>
      <c r="K336" s="21">
        <f t="shared" si="39"/>
        <v>2736</v>
      </c>
      <c r="L336" s="20">
        <v>2537.7399999999998</v>
      </c>
      <c r="M336" s="22">
        <f>+I336+J336+K336+L336</f>
        <v>17014.8</v>
      </c>
      <c r="N336" s="22">
        <f>+H336-I336-J336-K336-L336</f>
        <v>72985.2</v>
      </c>
      <c r="O336" s="20" t="s">
        <v>23</v>
      </c>
    </row>
    <row r="337" spans="1:15" s="23" customFormat="1" ht="37.5" customHeight="1" x14ac:dyDescent="0.25">
      <c r="A337" s="11">
        <v>334</v>
      </c>
      <c r="B337" s="24" t="s">
        <v>505</v>
      </c>
      <c r="C337" s="25" t="s">
        <v>85</v>
      </c>
      <c r="D337" s="25" t="s">
        <v>51</v>
      </c>
      <c r="E337" s="26" t="s">
        <v>36</v>
      </c>
      <c r="F337" s="27">
        <v>85000</v>
      </c>
      <c r="G337" s="17" t="s">
        <v>21</v>
      </c>
      <c r="H337" s="18">
        <f t="shared" si="40"/>
        <v>85000</v>
      </c>
      <c r="I337" s="19">
        <f t="shared" si="38"/>
        <v>2439.5</v>
      </c>
      <c r="J337" s="20">
        <v>8576.99</v>
      </c>
      <c r="K337" s="21">
        <f t="shared" si="39"/>
        <v>2584</v>
      </c>
      <c r="L337" s="20">
        <v>2455.96</v>
      </c>
      <c r="M337" s="22">
        <f>+I337+J337+K337+L337</f>
        <v>16056.45</v>
      </c>
      <c r="N337" s="22">
        <f>+H337-I337-J337-K337-L337</f>
        <v>68943.549999999988</v>
      </c>
      <c r="O337" s="20" t="s">
        <v>23</v>
      </c>
    </row>
    <row r="338" spans="1:15" s="23" customFormat="1" ht="37.5" customHeight="1" x14ac:dyDescent="0.25">
      <c r="A338" s="11">
        <v>335</v>
      </c>
      <c r="B338" s="24" t="s">
        <v>506</v>
      </c>
      <c r="C338" s="25" t="s">
        <v>147</v>
      </c>
      <c r="D338" s="25" t="s">
        <v>148</v>
      </c>
      <c r="E338" s="26" t="s">
        <v>44</v>
      </c>
      <c r="F338" s="27">
        <v>10000</v>
      </c>
      <c r="G338" s="17" t="s">
        <v>21</v>
      </c>
      <c r="H338" s="18">
        <f t="shared" si="40"/>
        <v>10000</v>
      </c>
      <c r="I338" s="19">
        <f t="shared" si="38"/>
        <v>287</v>
      </c>
      <c r="J338" s="20" t="s">
        <v>22</v>
      </c>
      <c r="K338" s="21">
        <f t="shared" si="39"/>
        <v>304</v>
      </c>
      <c r="L338" s="20" t="s">
        <v>22</v>
      </c>
      <c r="M338" s="22">
        <f>+I338+K338</f>
        <v>591</v>
      </c>
      <c r="N338" s="22">
        <f>+H338-I338-K338</f>
        <v>9409</v>
      </c>
      <c r="O338" s="20" t="s">
        <v>23</v>
      </c>
    </row>
    <row r="339" spans="1:15" s="23" customFormat="1" ht="37.5" customHeight="1" x14ac:dyDescent="0.25">
      <c r="A339" s="11">
        <v>336</v>
      </c>
      <c r="B339" s="24" t="s">
        <v>507</v>
      </c>
      <c r="C339" s="29" t="s">
        <v>55</v>
      </c>
      <c r="D339" s="25" t="s">
        <v>19</v>
      </c>
      <c r="E339" s="26" t="s">
        <v>20</v>
      </c>
      <c r="F339" s="27">
        <v>10000</v>
      </c>
      <c r="G339" s="17" t="s">
        <v>21</v>
      </c>
      <c r="H339" s="18">
        <f t="shared" si="40"/>
        <v>10000</v>
      </c>
      <c r="I339" s="19">
        <f t="shared" si="38"/>
        <v>287</v>
      </c>
      <c r="J339" s="20" t="s">
        <v>22</v>
      </c>
      <c r="K339" s="21">
        <f t="shared" si="39"/>
        <v>304</v>
      </c>
      <c r="L339" s="20">
        <v>23.25</v>
      </c>
      <c r="M339" s="22">
        <f t="shared" ref="M339:M345" si="41">+I339+K339+L339</f>
        <v>614.25</v>
      </c>
      <c r="N339" s="22">
        <f t="shared" ref="N339:N345" si="42">+H339-I339-K339-L339</f>
        <v>9385.75</v>
      </c>
      <c r="O339" s="20" t="s">
        <v>23</v>
      </c>
    </row>
    <row r="340" spans="1:15" s="23" customFormat="1" ht="37.5" customHeight="1" x14ac:dyDescent="0.25">
      <c r="A340" s="11">
        <v>337</v>
      </c>
      <c r="B340" s="24" t="s">
        <v>508</v>
      </c>
      <c r="C340" s="25" t="s">
        <v>18</v>
      </c>
      <c r="D340" s="25" t="s">
        <v>19</v>
      </c>
      <c r="E340" s="26" t="s">
        <v>20</v>
      </c>
      <c r="F340" s="27">
        <v>10000</v>
      </c>
      <c r="G340" s="17" t="s">
        <v>21</v>
      </c>
      <c r="H340" s="18">
        <f t="shared" si="40"/>
        <v>10000</v>
      </c>
      <c r="I340" s="19">
        <f t="shared" si="38"/>
        <v>287</v>
      </c>
      <c r="J340" s="20" t="s">
        <v>22</v>
      </c>
      <c r="K340" s="21">
        <f t="shared" si="39"/>
        <v>304</v>
      </c>
      <c r="L340" s="20">
        <v>3202.03</v>
      </c>
      <c r="M340" s="22">
        <f t="shared" si="41"/>
        <v>3793.03</v>
      </c>
      <c r="N340" s="22">
        <f t="shared" si="42"/>
        <v>6206.9699999999993</v>
      </c>
      <c r="O340" s="20" t="s">
        <v>23</v>
      </c>
    </row>
    <row r="341" spans="1:15" s="23" customFormat="1" ht="37.5" customHeight="1" x14ac:dyDescent="0.25">
      <c r="A341" s="11">
        <v>338</v>
      </c>
      <c r="B341" s="24" t="s">
        <v>509</v>
      </c>
      <c r="C341" s="25" t="s">
        <v>27</v>
      </c>
      <c r="D341" s="25" t="s">
        <v>112</v>
      </c>
      <c r="E341" s="26" t="s">
        <v>20</v>
      </c>
      <c r="F341" s="27">
        <v>11440</v>
      </c>
      <c r="G341" s="17" t="s">
        <v>21</v>
      </c>
      <c r="H341" s="18">
        <f t="shared" si="40"/>
        <v>11440</v>
      </c>
      <c r="I341" s="19">
        <f t="shared" si="38"/>
        <v>328.32799999999997</v>
      </c>
      <c r="J341" s="20" t="s">
        <v>22</v>
      </c>
      <c r="K341" s="21">
        <f t="shared" si="39"/>
        <v>347.77600000000001</v>
      </c>
      <c r="L341" s="20">
        <v>23.25</v>
      </c>
      <c r="M341" s="22">
        <v>699.36</v>
      </c>
      <c r="N341" s="22">
        <v>10740.64</v>
      </c>
      <c r="O341" s="20" t="s">
        <v>23</v>
      </c>
    </row>
    <row r="342" spans="1:15" s="23" customFormat="1" ht="37.5" customHeight="1" x14ac:dyDescent="0.25">
      <c r="A342" s="11">
        <v>339</v>
      </c>
      <c r="B342" s="24" t="s">
        <v>510</v>
      </c>
      <c r="C342" s="25" t="s">
        <v>27</v>
      </c>
      <c r="D342" s="25" t="s">
        <v>19</v>
      </c>
      <c r="E342" s="26" t="s">
        <v>20</v>
      </c>
      <c r="F342" s="27">
        <v>13100</v>
      </c>
      <c r="G342" s="17" t="s">
        <v>21</v>
      </c>
      <c r="H342" s="18">
        <f t="shared" si="40"/>
        <v>13100</v>
      </c>
      <c r="I342" s="19">
        <f t="shared" si="38"/>
        <v>375.96999999999997</v>
      </c>
      <c r="J342" s="20" t="s">
        <v>22</v>
      </c>
      <c r="K342" s="21">
        <f t="shared" si="39"/>
        <v>398.24</v>
      </c>
      <c r="L342" s="20">
        <v>23.25</v>
      </c>
      <c r="M342" s="22">
        <f t="shared" si="41"/>
        <v>797.46</v>
      </c>
      <c r="N342" s="22">
        <f t="shared" si="42"/>
        <v>12302.54</v>
      </c>
      <c r="O342" s="20" t="s">
        <v>23</v>
      </c>
    </row>
    <row r="343" spans="1:15" s="23" customFormat="1" ht="37.5" customHeight="1" x14ac:dyDescent="0.25">
      <c r="A343" s="11">
        <v>340</v>
      </c>
      <c r="B343" s="24" t="s">
        <v>511</v>
      </c>
      <c r="C343" s="25" t="s">
        <v>47</v>
      </c>
      <c r="D343" s="25" t="s">
        <v>48</v>
      </c>
      <c r="E343" s="26" t="s">
        <v>20</v>
      </c>
      <c r="F343" s="27">
        <v>11000</v>
      </c>
      <c r="G343" s="17" t="s">
        <v>21</v>
      </c>
      <c r="H343" s="18">
        <f t="shared" si="40"/>
        <v>11000</v>
      </c>
      <c r="I343" s="19">
        <f t="shared" si="38"/>
        <v>315.7</v>
      </c>
      <c r="J343" s="20" t="s">
        <v>22</v>
      </c>
      <c r="K343" s="21">
        <f t="shared" si="39"/>
        <v>334.4</v>
      </c>
      <c r="L343" s="20">
        <v>23.25</v>
      </c>
      <c r="M343" s="22">
        <f t="shared" si="41"/>
        <v>673.34999999999991</v>
      </c>
      <c r="N343" s="22">
        <f t="shared" si="42"/>
        <v>10326.65</v>
      </c>
      <c r="O343" s="20" t="s">
        <v>23</v>
      </c>
    </row>
    <row r="344" spans="1:15" s="23" customFormat="1" ht="37.5" customHeight="1" x14ac:dyDescent="0.25">
      <c r="A344" s="11">
        <v>341</v>
      </c>
      <c r="B344" s="24" t="s">
        <v>512</v>
      </c>
      <c r="C344" s="25" t="s">
        <v>30</v>
      </c>
      <c r="D344" s="25" t="s">
        <v>31</v>
      </c>
      <c r="E344" s="26" t="s">
        <v>20</v>
      </c>
      <c r="F344" s="27">
        <v>10000</v>
      </c>
      <c r="G344" s="17" t="s">
        <v>21</v>
      </c>
      <c r="H344" s="18">
        <f t="shared" si="40"/>
        <v>10000</v>
      </c>
      <c r="I344" s="19">
        <f t="shared" si="38"/>
        <v>287</v>
      </c>
      <c r="J344" s="20" t="s">
        <v>22</v>
      </c>
      <c r="K344" s="21">
        <f t="shared" si="39"/>
        <v>304</v>
      </c>
      <c r="L344" s="20">
        <v>4538.95</v>
      </c>
      <c r="M344" s="22">
        <f t="shared" si="41"/>
        <v>5129.95</v>
      </c>
      <c r="N344" s="22">
        <f t="shared" si="42"/>
        <v>4870.05</v>
      </c>
      <c r="O344" s="20" t="s">
        <v>32</v>
      </c>
    </row>
    <row r="345" spans="1:15" s="23" customFormat="1" ht="37.5" customHeight="1" x14ac:dyDescent="0.25">
      <c r="A345" s="11">
        <v>342</v>
      </c>
      <c r="B345" s="24" t="s">
        <v>513</v>
      </c>
      <c r="C345" s="25" t="s">
        <v>514</v>
      </c>
      <c r="D345" s="25" t="s">
        <v>227</v>
      </c>
      <c r="E345" s="26" t="s">
        <v>44</v>
      </c>
      <c r="F345" s="27">
        <v>27825</v>
      </c>
      <c r="G345" s="17" t="s">
        <v>21</v>
      </c>
      <c r="H345" s="18">
        <f t="shared" si="40"/>
        <v>27825</v>
      </c>
      <c r="I345" s="19">
        <f t="shared" si="38"/>
        <v>798.57749999999999</v>
      </c>
      <c r="J345" s="20" t="s">
        <v>22</v>
      </c>
      <c r="K345" s="21">
        <f t="shared" si="39"/>
        <v>845.88</v>
      </c>
      <c r="L345" s="20">
        <v>4227.42</v>
      </c>
      <c r="M345" s="22">
        <f t="shared" si="41"/>
        <v>5871.8775000000005</v>
      </c>
      <c r="N345" s="22">
        <f t="shared" si="42"/>
        <v>21953.122499999998</v>
      </c>
      <c r="O345" s="20" t="s">
        <v>23</v>
      </c>
    </row>
    <row r="346" spans="1:15" s="23" customFormat="1" ht="37.5" customHeight="1" x14ac:dyDescent="0.25">
      <c r="A346" s="11">
        <v>343</v>
      </c>
      <c r="B346" s="24" t="s">
        <v>515</v>
      </c>
      <c r="C346" s="25" t="s">
        <v>55</v>
      </c>
      <c r="D346" s="25" t="s">
        <v>56</v>
      </c>
      <c r="E346" s="26" t="s">
        <v>36</v>
      </c>
      <c r="F346" s="27">
        <v>65000</v>
      </c>
      <c r="G346" s="17" t="s">
        <v>21</v>
      </c>
      <c r="H346" s="18">
        <f t="shared" si="40"/>
        <v>65000</v>
      </c>
      <c r="I346" s="19">
        <f t="shared" si="38"/>
        <v>1865.5</v>
      </c>
      <c r="J346" s="20">
        <v>4427.58</v>
      </c>
      <c r="K346" s="21">
        <f t="shared" si="39"/>
        <v>1976</v>
      </c>
      <c r="L346" s="20">
        <v>12573.25</v>
      </c>
      <c r="M346" s="22">
        <f>+I346+J346+K346+L346</f>
        <v>20842.330000000002</v>
      </c>
      <c r="N346" s="22">
        <f>+H346-I346-J346-K346-L346</f>
        <v>44157.67</v>
      </c>
      <c r="O346" s="20" t="s">
        <v>32</v>
      </c>
    </row>
    <row r="347" spans="1:15" s="23" customFormat="1" ht="37.5" customHeight="1" x14ac:dyDescent="0.25">
      <c r="A347" s="11">
        <v>344</v>
      </c>
      <c r="B347" s="24" t="s">
        <v>516</v>
      </c>
      <c r="C347" s="25" t="s">
        <v>318</v>
      </c>
      <c r="D347" s="25" t="s">
        <v>48</v>
      </c>
      <c r="E347" s="26" t="s">
        <v>20</v>
      </c>
      <c r="F347" s="27">
        <v>10000</v>
      </c>
      <c r="G347" s="17" t="s">
        <v>21</v>
      </c>
      <c r="H347" s="18">
        <f t="shared" si="40"/>
        <v>10000</v>
      </c>
      <c r="I347" s="19">
        <f t="shared" si="38"/>
        <v>287</v>
      </c>
      <c r="J347" s="20" t="s">
        <v>22</v>
      </c>
      <c r="K347" s="21">
        <f t="shared" si="39"/>
        <v>304</v>
      </c>
      <c r="L347" s="20" t="s">
        <v>22</v>
      </c>
      <c r="M347" s="22">
        <f>+I347+K347</f>
        <v>591</v>
      </c>
      <c r="N347" s="22">
        <f>+H347-I347-K347</f>
        <v>9409</v>
      </c>
      <c r="O347" s="20" t="s">
        <v>23</v>
      </c>
    </row>
    <row r="348" spans="1:15" s="23" customFormat="1" ht="37.5" customHeight="1" x14ac:dyDescent="0.25">
      <c r="A348" s="11">
        <v>345</v>
      </c>
      <c r="B348" s="24" t="s">
        <v>517</v>
      </c>
      <c r="C348" s="25" t="s">
        <v>518</v>
      </c>
      <c r="D348" s="25" t="s">
        <v>56</v>
      </c>
      <c r="E348" s="26" t="s">
        <v>36</v>
      </c>
      <c r="F348" s="27">
        <v>75000</v>
      </c>
      <c r="G348" s="17" t="s">
        <v>21</v>
      </c>
      <c r="H348" s="18">
        <f t="shared" si="40"/>
        <v>75000</v>
      </c>
      <c r="I348" s="19">
        <f t="shared" si="38"/>
        <v>2152.5</v>
      </c>
      <c r="J348" s="20">
        <v>6309.38</v>
      </c>
      <c r="K348" s="21">
        <f t="shared" si="39"/>
        <v>2280</v>
      </c>
      <c r="L348" s="20">
        <v>19108.89</v>
      </c>
      <c r="M348" s="22">
        <f>+I348+J348+K348+L348</f>
        <v>29850.77</v>
      </c>
      <c r="N348" s="22">
        <f>+H348-I348-J348-K348-L348</f>
        <v>45149.229999999996</v>
      </c>
      <c r="O348" s="20" t="s">
        <v>32</v>
      </c>
    </row>
    <row r="349" spans="1:15" s="23" customFormat="1" ht="37.5" customHeight="1" x14ac:dyDescent="0.25">
      <c r="A349" s="11">
        <v>346</v>
      </c>
      <c r="B349" s="24" t="s">
        <v>519</v>
      </c>
      <c r="C349" s="29" t="s">
        <v>101</v>
      </c>
      <c r="D349" s="25" t="s">
        <v>141</v>
      </c>
      <c r="E349" s="26" t="s">
        <v>20</v>
      </c>
      <c r="F349" s="27">
        <v>13200</v>
      </c>
      <c r="G349" s="17" t="s">
        <v>21</v>
      </c>
      <c r="H349" s="18">
        <f t="shared" si="40"/>
        <v>13200</v>
      </c>
      <c r="I349" s="19">
        <f t="shared" si="38"/>
        <v>378.84</v>
      </c>
      <c r="J349" s="20" t="s">
        <v>22</v>
      </c>
      <c r="K349" s="21">
        <f t="shared" si="39"/>
        <v>401.28</v>
      </c>
      <c r="L349" s="20">
        <v>4352.9799999999996</v>
      </c>
      <c r="M349" s="22">
        <f>+I349+K349+L349</f>
        <v>5133.0999999999995</v>
      </c>
      <c r="N349" s="22">
        <f>+H349-I349-K349-L349</f>
        <v>8066.9</v>
      </c>
      <c r="O349" s="20" t="s">
        <v>23</v>
      </c>
    </row>
    <row r="350" spans="1:15" s="23" customFormat="1" ht="37.5" customHeight="1" x14ac:dyDescent="0.25">
      <c r="A350" s="11">
        <v>347</v>
      </c>
      <c r="B350" s="24" t="s">
        <v>520</v>
      </c>
      <c r="C350" s="29" t="s">
        <v>263</v>
      </c>
      <c r="D350" s="25" t="s">
        <v>122</v>
      </c>
      <c r="E350" s="26" t="s">
        <v>44</v>
      </c>
      <c r="F350" s="27">
        <f>22000+6500</f>
        <v>28500</v>
      </c>
      <c r="G350" s="17" t="s">
        <v>21</v>
      </c>
      <c r="H350" s="18">
        <f t="shared" si="40"/>
        <v>28500</v>
      </c>
      <c r="I350" s="19">
        <f t="shared" si="38"/>
        <v>817.95</v>
      </c>
      <c r="J350" s="20" t="s">
        <v>22</v>
      </c>
      <c r="K350" s="21">
        <f t="shared" si="39"/>
        <v>866.4</v>
      </c>
      <c r="L350" s="20">
        <v>1943.99</v>
      </c>
      <c r="M350" s="22">
        <f>+I350+K350+L350</f>
        <v>3628.34</v>
      </c>
      <c r="N350" s="22">
        <f>+H350-I350-K350-L350</f>
        <v>24871.659999999996</v>
      </c>
      <c r="O350" s="20" t="s">
        <v>32</v>
      </c>
    </row>
    <row r="351" spans="1:15" s="23" customFormat="1" ht="37.5" customHeight="1" x14ac:dyDescent="0.25">
      <c r="A351" s="11">
        <v>348</v>
      </c>
      <c r="B351" s="24" t="s">
        <v>521</v>
      </c>
      <c r="C351" s="29" t="s">
        <v>55</v>
      </c>
      <c r="D351" s="25" t="s">
        <v>31</v>
      </c>
      <c r="E351" s="26" t="s">
        <v>20</v>
      </c>
      <c r="F351" s="27">
        <v>10000</v>
      </c>
      <c r="G351" s="17" t="s">
        <v>21</v>
      </c>
      <c r="H351" s="18">
        <f t="shared" si="40"/>
        <v>10000</v>
      </c>
      <c r="I351" s="19">
        <f t="shared" si="38"/>
        <v>287</v>
      </c>
      <c r="J351" s="20" t="s">
        <v>22</v>
      </c>
      <c r="K351" s="21">
        <f t="shared" si="39"/>
        <v>304</v>
      </c>
      <c r="L351" s="20">
        <v>3351.79</v>
      </c>
      <c r="M351" s="22">
        <f>+I351+K351+L351</f>
        <v>3942.79</v>
      </c>
      <c r="N351" s="22">
        <f>+H351-I351-K351-L351</f>
        <v>6057.21</v>
      </c>
      <c r="O351" s="20" t="s">
        <v>32</v>
      </c>
    </row>
    <row r="352" spans="1:15" s="23" customFormat="1" ht="37.5" customHeight="1" x14ac:dyDescent="0.25">
      <c r="A352" s="11">
        <v>349</v>
      </c>
      <c r="B352" s="24" t="s">
        <v>522</v>
      </c>
      <c r="C352" s="25" t="s">
        <v>523</v>
      </c>
      <c r="D352" s="25" t="s">
        <v>51</v>
      </c>
      <c r="E352" s="26" t="s">
        <v>36</v>
      </c>
      <c r="F352" s="27">
        <v>85000</v>
      </c>
      <c r="G352" s="17" t="s">
        <v>21</v>
      </c>
      <c r="H352" s="18">
        <f t="shared" si="40"/>
        <v>85000</v>
      </c>
      <c r="I352" s="19">
        <f t="shared" si="38"/>
        <v>2439.5</v>
      </c>
      <c r="J352" s="20">
        <v>8279.4599999999991</v>
      </c>
      <c r="K352" s="21">
        <f t="shared" si="39"/>
        <v>2584</v>
      </c>
      <c r="L352" s="20">
        <v>30730.35</v>
      </c>
      <c r="M352" s="22">
        <f>+I352+J352+K352+L352</f>
        <v>44033.31</v>
      </c>
      <c r="N352" s="22">
        <f>+H352-I352-J352-K352-L352</f>
        <v>40966.69000000001</v>
      </c>
      <c r="O352" s="20" t="s">
        <v>32</v>
      </c>
    </row>
    <row r="353" spans="1:15" s="23" customFormat="1" ht="37.5" customHeight="1" x14ac:dyDescent="0.25">
      <c r="A353" s="11">
        <v>350</v>
      </c>
      <c r="B353" s="24" t="s">
        <v>524</v>
      </c>
      <c r="C353" s="25" t="s">
        <v>134</v>
      </c>
      <c r="D353" s="25" t="s">
        <v>31</v>
      </c>
      <c r="E353" s="26" t="s">
        <v>20</v>
      </c>
      <c r="F353" s="27">
        <v>10000</v>
      </c>
      <c r="G353" s="17" t="s">
        <v>21</v>
      </c>
      <c r="H353" s="18">
        <f t="shared" si="40"/>
        <v>10000</v>
      </c>
      <c r="I353" s="19">
        <f t="shared" si="38"/>
        <v>287</v>
      </c>
      <c r="J353" s="20" t="s">
        <v>22</v>
      </c>
      <c r="K353" s="21">
        <f t="shared" si="39"/>
        <v>304</v>
      </c>
      <c r="L353" s="20">
        <v>23.25</v>
      </c>
      <c r="M353" s="32">
        <f>+I353+K353+L353</f>
        <v>614.25</v>
      </c>
      <c r="N353" s="22">
        <f>+H353-I353-K353-L353</f>
        <v>9385.75</v>
      </c>
      <c r="O353" s="20" t="s">
        <v>32</v>
      </c>
    </row>
    <row r="354" spans="1:15" s="23" customFormat="1" ht="37.5" customHeight="1" x14ac:dyDescent="0.25">
      <c r="A354" s="11">
        <v>351</v>
      </c>
      <c r="B354" s="24" t="s">
        <v>525</v>
      </c>
      <c r="C354" s="25" t="s">
        <v>27</v>
      </c>
      <c r="D354" s="25" t="s">
        <v>19</v>
      </c>
      <c r="E354" s="26" t="s">
        <v>20</v>
      </c>
      <c r="F354" s="27">
        <v>10000</v>
      </c>
      <c r="G354" s="17" t="s">
        <v>21</v>
      </c>
      <c r="H354" s="18">
        <f t="shared" si="40"/>
        <v>10000</v>
      </c>
      <c r="I354" s="19">
        <f t="shared" si="38"/>
        <v>287</v>
      </c>
      <c r="J354" s="20" t="s">
        <v>22</v>
      </c>
      <c r="K354" s="21">
        <f t="shared" si="39"/>
        <v>304</v>
      </c>
      <c r="L354" s="20">
        <v>23.25</v>
      </c>
      <c r="M354" s="32">
        <f>+I354+K354+L354</f>
        <v>614.25</v>
      </c>
      <c r="N354" s="22">
        <f>+H354-I354-K354-L354</f>
        <v>9385.75</v>
      </c>
      <c r="O354" s="20" t="s">
        <v>23</v>
      </c>
    </row>
    <row r="355" spans="1:15" s="23" customFormat="1" ht="37.5" customHeight="1" x14ac:dyDescent="0.25">
      <c r="A355" s="11">
        <v>352</v>
      </c>
      <c r="B355" s="24" t="s">
        <v>526</v>
      </c>
      <c r="C355" s="25" t="s">
        <v>342</v>
      </c>
      <c r="D355" s="25" t="s">
        <v>19</v>
      </c>
      <c r="E355" s="26" t="s">
        <v>20</v>
      </c>
      <c r="F355" s="27">
        <v>10000</v>
      </c>
      <c r="G355" s="17" t="s">
        <v>21</v>
      </c>
      <c r="H355" s="18">
        <f t="shared" si="40"/>
        <v>10000</v>
      </c>
      <c r="I355" s="19">
        <f t="shared" si="38"/>
        <v>287</v>
      </c>
      <c r="J355" s="20" t="s">
        <v>22</v>
      </c>
      <c r="K355" s="21">
        <f t="shared" si="39"/>
        <v>304</v>
      </c>
      <c r="L355" s="20">
        <v>253.37</v>
      </c>
      <c r="M355" s="32">
        <f t="shared" ref="M355:M359" si="43">+I355+K355+L355</f>
        <v>844.37</v>
      </c>
      <c r="N355" s="22">
        <f t="shared" ref="N355:N359" si="44">+H355-I355-K355-L355</f>
        <v>9155.6299999999992</v>
      </c>
      <c r="O355" s="20" t="s">
        <v>23</v>
      </c>
    </row>
    <row r="356" spans="1:15" s="23" customFormat="1" ht="37.5" customHeight="1" x14ac:dyDescent="0.25">
      <c r="A356" s="11">
        <v>353</v>
      </c>
      <c r="B356" s="24" t="s">
        <v>527</v>
      </c>
      <c r="C356" s="25" t="s">
        <v>63</v>
      </c>
      <c r="D356" s="25" t="s">
        <v>19</v>
      </c>
      <c r="E356" s="26" t="s">
        <v>20</v>
      </c>
      <c r="F356" s="27">
        <v>10000</v>
      </c>
      <c r="G356" s="17" t="s">
        <v>21</v>
      </c>
      <c r="H356" s="18">
        <f t="shared" si="40"/>
        <v>10000</v>
      </c>
      <c r="I356" s="19">
        <f t="shared" si="38"/>
        <v>287</v>
      </c>
      <c r="J356" s="20" t="s">
        <v>22</v>
      </c>
      <c r="K356" s="21">
        <f t="shared" si="39"/>
        <v>304</v>
      </c>
      <c r="L356" s="20">
        <v>23.25</v>
      </c>
      <c r="M356" s="32">
        <f t="shared" si="43"/>
        <v>614.25</v>
      </c>
      <c r="N356" s="22">
        <f t="shared" si="44"/>
        <v>9385.75</v>
      </c>
      <c r="O356" s="20" t="s">
        <v>23</v>
      </c>
    </row>
    <row r="357" spans="1:15" s="23" customFormat="1" ht="37.5" customHeight="1" x14ac:dyDescent="0.25">
      <c r="A357" s="11">
        <v>354</v>
      </c>
      <c r="B357" s="24" t="s">
        <v>528</v>
      </c>
      <c r="C357" s="25" t="s">
        <v>318</v>
      </c>
      <c r="D357" s="25" t="s">
        <v>77</v>
      </c>
      <c r="E357" s="26" t="s">
        <v>36</v>
      </c>
      <c r="F357" s="27">
        <v>24281.25</v>
      </c>
      <c r="G357" s="17" t="s">
        <v>21</v>
      </c>
      <c r="H357" s="18">
        <f t="shared" si="40"/>
        <v>24281.25</v>
      </c>
      <c r="I357" s="19">
        <f t="shared" si="38"/>
        <v>696.87187500000005</v>
      </c>
      <c r="J357" s="20" t="s">
        <v>22</v>
      </c>
      <c r="K357" s="21">
        <f t="shared" si="39"/>
        <v>738.15</v>
      </c>
      <c r="L357" s="20">
        <v>1213.3699999999999</v>
      </c>
      <c r="M357" s="32">
        <f t="shared" si="43"/>
        <v>2648.3918749999998</v>
      </c>
      <c r="N357" s="22">
        <f t="shared" si="44"/>
        <v>21632.858124999999</v>
      </c>
      <c r="O357" s="20" t="s">
        <v>32</v>
      </c>
    </row>
    <row r="358" spans="1:15" s="23" customFormat="1" ht="37.5" customHeight="1" x14ac:dyDescent="0.25">
      <c r="A358" s="11">
        <v>355</v>
      </c>
      <c r="B358" s="24" t="s">
        <v>529</v>
      </c>
      <c r="C358" s="25" t="s">
        <v>30</v>
      </c>
      <c r="D358" s="25" t="s">
        <v>48</v>
      </c>
      <c r="E358" s="26" t="s">
        <v>20</v>
      </c>
      <c r="F358" s="27">
        <v>10000</v>
      </c>
      <c r="G358" s="17" t="s">
        <v>21</v>
      </c>
      <c r="H358" s="18">
        <f t="shared" si="40"/>
        <v>10000</v>
      </c>
      <c r="I358" s="19">
        <f t="shared" si="38"/>
        <v>287</v>
      </c>
      <c r="J358" s="20" t="s">
        <v>22</v>
      </c>
      <c r="K358" s="21">
        <f t="shared" si="39"/>
        <v>304</v>
      </c>
      <c r="L358" s="20">
        <v>3786.07</v>
      </c>
      <c r="M358" s="32">
        <f t="shared" si="43"/>
        <v>4377.07</v>
      </c>
      <c r="N358" s="22">
        <f t="shared" si="44"/>
        <v>5622.93</v>
      </c>
      <c r="O358" s="20" t="s">
        <v>23</v>
      </c>
    </row>
    <row r="359" spans="1:15" s="23" customFormat="1" ht="37.5" customHeight="1" x14ac:dyDescent="0.25">
      <c r="A359" s="11">
        <v>356</v>
      </c>
      <c r="B359" s="24" t="s">
        <v>530</v>
      </c>
      <c r="C359" s="25" t="s">
        <v>96</v>
      </c>
      <c r="D359" s="25" t="s">
        <v>19</v>
      </c>
      <c r="E359" s="26" t="s">
        <v>20</v>
      </c>
      <c r="F359" s="27">
        <v>10000</v>
      </c>
      <c r="G359" s="17" t="s">
        <v>21</v>
      </c>
      <c r="H359" s="18">
        <f t="shared" si="40"/>
        <v>10000</v>
      </c>
      <c r="I359" s="19">
        <f t="shared" si="38"/>
        <v>287</v>
      </c>
      <c r="J359" s="20" t="s">
        <v>22</v>
      </c>
      <c r="K359" s="21">
        <f t="shared" si="39"/>
        <v>304</v>
      </c>
      <c r="L359" s="20">
        <v>23.25</v>
      </c>
      <c r="M359" s="32">
        <f t="shared" si="43"/>
        <v>614.25</v>
      </c>
      <c r="N359" s="22">
        <f t="shared" si="44"/>
        <v>9385.75</v>
      </c>
      <c r="O359" s="20" t="s">
        <v>23</v>
      </c>
    </row>
    <row r="360" spans="1:15" s="23" customFormat="1" ht="37.5" customHeight="1" x14ac:dyDescent="0.25">
      <c r="A360" s="11">
        <v>357</v>
      </c>
      <c r="B360" s="24" t="s">
        <v>531</v>
      </c>
      <c r="C360" s="25" t="s">
        <v>337</v>
      </c>
      <c r="D360" s="25" t="s">
        <v>19</v>
      </c>
      <c r="E360" s="26" t="s">
        <v>71</v>
      </c>
      <c r="F360" s="27">
        <v>10000</v>
      </c>
      <c r="G360" s="17" t="s">
        <v>21</v>
      </c>
      <c r="H360" s="18">
        <f t="shared" si="40"/>
        <v>10000</v>
      </c>
      <c r="I360" s="19">
        <f t="shared" si="38"/>
        <v>287</v>
      </c>
      <c r="J360" s="20" t="s">
        <v>22</v>
      </c>
      <c r="K360" s="21">
        <f t="shared" si="39"/>
        <v>304</v>
      </c>
      <c r="L360" s="20" t="s">
        <v>22</v>
      </c>
      <c r="M360" s="32">
        <f>+I360+K360</f>
        <v>591</v>
      </c>
      <c r="N360" s="22">
        <f>+H360-I360-K360</f>
        <v>9409</v>
      </c>
      <c r="O360" s="20" t="s">
        <v>23</v>
      </c>
    </row>
    <row r="361" spans="1:15" s="23" customFormat="1" ht="37.5" customHeight="1" x14ac:dyDescent="0.25">
      <c r="A361" s="11">
        <v>358</v>
      </c>
      <c r="B361" s="24" t="s">
        <v>532</v>
      </c>
      <c r="C361" s="25" t="s">
        <v>533</v>
      </c>
      <c r="D361" s="25" t="s">
        <v>19</v>
      </c>
      <c r="E361" s="26" t="s">
        <v>20</v>
      </c>
      <c r="F361" s="27">
        <v>10000</v>
      </c>
      <c r="G361" s="17" t="s">
        <v>21</v>
      </c>
      <c r="H361" s="18">
        <f t="shared" si="40"/>
        <v>10000</v>
      </c>
      <c r="I361" s="19">
        <f t="shared" si="38"/>
        <v>287</v>
      </c>
      <c r="J361" s="20" t="s">
        <v>22</v>
      </c>
      <c r="K361" s="21">
        <f t="shared" si="39"/>
        <v>304</v>
      </c>
      <c r="L361" s="20">
        <v>23.25</v>
      </c>
      <c r="M361" s="22">
        <f>+I361+K361+L361</f>
        <v>614.25</v>
      </c>
      <c r="N361" s="22">
        <f>+H361-I361-K361-L361</f>
        <v>9385.75</v>
      </c>
      <c r="O361" s="20" t="s">
        <v>23</v>
      </c>
    </row>
    <row r="362" spans="1:15" s="23" customFormat="1" ht="37.5" customHeight="1" x14ac:dyDescent="0.25">
      <c r="A362" s="11">
        <v>359</v>
      </c>
      <c r="B362" s="24" t="s">
        <v>534</v>
      </c>
      <c r="C362" s="25" t="s">
        <v>76</v>
      </c>
      <c r="D362" s="25" t="s">
        <v>31</v>
      </c>
      <c r="E362" s="26" t="s">
        <v>20</v>
      </c>
      <c r="F362" s="27">
        <v>10000</v>
      </c>
      <c r="G362" s="17" t="s">
        <v>21</v>
      </c>
      <c r="H362" s="18">
        <f t="shared" si="40"/>
        <v>10000</v>
      </c>
      <c r="I362" s="19">
        <f t="shared" si="38"/>
        <v>287</v>
      </c>
      <c r="J362" s="20" t="s">
        <v>22</v>
      </c>
      <c r="K362" s="21">
        <f t="shared" si="39"/>
        <v>304</v>
      </c>
      <c r="L362" s="20">
        <v>523.25</v>
      </c>
      <c r="M362" s="22">
        <f>+I362+K362+L362</f>
        <v>1114.25</v>
      </c>
      <c r="N362" s="22">
        <f>+H362-I362-K362-L362</f>
        <v>8885.75</v>
      </c>
      <c r="O362" s="20" t="s">
        <v>32</v>
      </c>
    </row>
    <row r="363" spans="1:15" s="23" customFormat="1" ht="37.5" customHeight="1" x14ac:dyDescent="0.25">
      <c r="A363" s="11">
        <v>360</v>
      </c>
      <c r="B363" s="24" t="s">
        <v>535</v>
      </c>
      <c r="C363" s="25" t="s">
        <v>536</v>
      </c>
      <c r="D363" s="25" t="s">
        <v>19</v>
      </c>
      <c r="E363" s="26" t="s">
        <v>20</v>
      </c>
      <c r="F363" s="27">
        <v>10000</v>
      </c>
      <c r="G363" s="17" t="s">
        <v>21</v>
      </c>
      <c r="H363" s="18">
        <f t="shared" si="40"/>
        <v>10000</v>
      </c>
      <c r="I363" s="19">
        <f t="shared" si="38"/>
        <v>287</v>
      </c>
      <c r="J363" s="20" t="s">
        <v>22</v>
      </c>
      <c r="K363" s="21">
        <f t="shared" si="39"/>
        <v>304</v>
      </c>
      <c r="L363" s="20">
        <v>2881.57</v>
      </c>
      <c r="M363" s="22">
        <f>+I363+K363+L363</f>
        <v>3472.57</v>
      </c>
      <c r="N363" s="22">
        <f>+H363-I363-K363-L363</f>
        <v>6527.43</v>
      </c>
      <c r="O363" s="20" t="s">
        <v>23</v>
      </c>
    </row>
    <row r="364" spans="1:15" s="23" customFormat="1" ht="37.5" customHeight="1" x14ac:dyDescent="0.25">
      <c r="A364" s="11">
        <v>361</v>
      </c>
      <c r="B364" s="24" t="s">
        <v>537</v>
      </c>
      <c r="C364" s="29" t="s">
        <v>55</v>
      </c>
      <c r="D364" s="25" t="s">
        <v>31</v>
      </c>
      <c r="E364" s="26" t="s">
        <v>20</v>
      </c>
      <c r="F364" s="27">
        <v>10000</v>
      </c>
      <c r="G364" s="17" t="s">
        <v>21</v>
      </c>
      <c r="H364" s="18">
        <f t="shared" si="40"/>
        <v>10000</v>
      </c>
      <c r="I364" s="19">
        <f t="shared" si="38"/>
        <v>287</v>
      </c>
      <c r="J364" s="20" t="s">
        <v>22</v>
      </c>
      <c r="K364" s="21">
        <f t="shared" si="39"/>
        <v>304</v>
      </c>
      <c r="L364" s="20">
        <v>1213.3699999999999</v>
      </c>
      <c r="M364" s="22">
        <f>+I364+K364+L364</f>
        <v>1804.37</v>
      </c>
      <c r="N364" s="22">
        <f>+H364-I364-K364-L364</f>
        <v>8195.630000000001</v>
      </c>
      <c r="O364" s="20" t="s">
        <v>32</v>
      </c>
    </row>
    <row r="365" spans="1:15" s="23" customFormat="1" ht="37.5" customHeight="1" x14ac:dyDescent="0.25">
      <c r="A365" s="11">
        <v>362</v>
      </c>
      <c r="B365" s="24" t="s">
        <v>538</v>
      </c>
      <c r="C365" s="25" t="s">
        <v>476</v>
      </c>
      <c r="D365" s="25" t="s">
        <v>56</v>
      </c>
      <c r="E365" s="26" t="s">
        <v>36</v>
      </c>
      <c r="F365" s="27">
        <v>75000</v>
      </c>
      <c r="G365" s="17" t="s">
        <v>21</v>
      </c>
      <c r="H365" s="18">
        <f t="shared" si="40"/>
        <v>75000</v>
      </c>
      <c r="I365" s="19">
        <f t="shared" si="38"/>
        <v>2152.5</v>
      </c>
      <c r="J365" s="20">
        <v>6309.38</v>
      </c>
      <c r="K365" s="21">
        <f t="shared" si="39"/>
        <v>2280</v>
      </c>
      <c r="L365" s="20">
        <v>21966.89</v>
      </c>
      <c r="M365" s="22">
        <f>+I365+J365+K365+L365</f>
        <v>32708.77</v>
      </c>
      <c r="N365" s="22">
        <f>+H365-I365-J365-K365-L365</f>
        <v>42291.229999999996</v>
      </c>
      <c r="O365" s="20" t="s">
        <v>32</v>
      </c>
    </row>
    <row r="366" spans="1:15" s="23" customFormat="1" ht="37.5" customHeight="1" x14ac:dyDescent="0.25">
      <c r="A366" s="11">
        <v>363</v>
      </c>
      <c r="B366" s="24" t="s">
        <v>539</v>
      </c>
      <c r="C366" s="25" t="s">
        <v>147</v>
      </c>
      <c r="D366" s="25" t="s">
        <v>148</v>
      </c>
      <c r="E366" s="26" t="s">
        <v>20</v>
      </c>
      <c r="F366" s="27">
        <v>10000</v>
      </c>
      <c r="G366" s="17" t="s">
        <v>21</v>
      </c>
      <c r="H366" s="18">
        <f t="shared" si="40"/>
        <v>10000</v>
      </c>
      <c r="I366" s="19">
        <f t="shared" si="38"/>
        <v>287</v>
      </c>
      <c r="J366" s="20" t="s">
        <v>22</v>
      </c>
      <c r="K366" s="21">
        <f t="shared" si="39"/>
        <v>304</v>
      </c>
      <c r="L366" s="20">
        <v>23.25</v>
      </c>
      <c r="M366" s="22">
        <f>+I366+K366+L366</f>
        <v>614.25</v>
      </c>
      <c r="N366" s="22">
        <f>+H366-I366-K366-L366</f>
        <v>9385.75</v>
      </c>
      <c r="O366" s="20" t="s">
        <v>23</v>
      </c>
    </row>
    <row r="367" spans="1:15" s="23" customFormat="1" ht="37.5" customHeight="1" x14ac:dyDescent="0.25">
      <c r="A367" s="11">
        <v>364</v>
      </c>
      <c r="B367" s="24" t="s">
        <v>540</v>
      </c>
      <c r="C367" s="25" t="s">
        <v>201</v>
      </c>
      <c r="D367" s="25" t="s">
        <v>196</v>
      </c>
      <c r="E367" s="26" t="s">
        <v>36</v>
      </c>
      <c r="F367" s="27">
        <v>95000</v>
      </c>
      <c r="G367" s="17" t="s">
        <v>21</v>
      </c>
      <c r="H367" s="18">
        <f t="shared" si="40"/>
        <v>95000</v>
      </c>
      <c r="I367" s="19">
        <f t="shared" si="38"/>
        <v>2726.5</v>
      </c>
      <c r="J367" s="20">
        <v>10929.24</v>
      </c>
      <c r="K367" s="21">
        <f t="shared" si="39"/>
        <v>2888</v>
      </c>
      <c r="L367" s="20">
        <v>3045.73</v>
      </c>
      <c r="M367" s="22">
        <f>+I367+J367+K367+L367</f>
        <v>19589.469999999998</v>
      </c>
      <c r="N367" s="22">
        <f>+H367-I367-J367-K367-L367</f>
        <v>75410.53</v>
      </c>
      <c r="O367" s="20" t="s">
        <v>23</v>
      </c>
    </row>
    <row r="368" spans="1:15" s="23" customFormat="1" ht="37.5" customHeight="1" x14ac:dyDescent="0.25">
      <c r="A368" s="11">
        <v>365</v>
      </c>
      <c r="B368" s="24" t="s">
        <v>541</v>
      </c>
      <c r="C368" s="29" t="s">
        <v>55</v>
      </c>
      <c r="D368" s="25" t="s">
        <v>48</v>
      </c>
      <c r="E368" s="26" t="s">
        <v>20</v>
      </c>
      <c r="F368" s="27">
        <v>11000</v>
      </c>
      <c r="G368" s="17" t="s">
        <v>21</v>
      </c>
      <c r="H368" s="18">
        <f t="shared" si="40"/>
        <v>11000</v>
      </c>
      <c r="I368" s="19">
        <f t="shared" si="38"/>
        <v>315.7</v>
      </c>
      <c r="J368" s="20" t="s">
        <v>22</v>
      </c>
      <c r="K368" s="21">
        <f t="shared" si="39"/>
        <v>334.4</v>
      </c>
      <c r="L368" s="20">
        <v>23.25</v>
      </c>
      <c r="M368" s="22">
        <f>+I368+K368+L368</f>
        <v>673.34999999999991</v>
      </c>
      <c r="N368" s="22">
        <f>+H368-I368-K368-L368</f>
        <v>10326.65</v>
      </c>
      <c r="O368" s="20" t="s">
        <v>23</v>
      </c>
    </row>
    <row r="369" spans="1:15" s="23" customFormat="1" ht="37.5" customHeight="1" x14ac:dyDescent="0.25">
      <c r="A369" s="11">
        <v>366</v>
      </c>
      <c r="B369" s="24" t="s">
        <v>542</v>
      </c>
      <c r="C369" s="25" t="s">
        <v>543</v>
      </c>
      <c r="D369" s="25" t="s">
        <v>141</v>
      </c>
      <c r="E369" s="26" t="s">
        <v>20</v>
      </c>
      <c r="F369" s="27">
        <v>19800</v>
      </c>
      <c r="G369" s="17" t="s">
        <v>21</v>
      </c>
      <c r="H369" s="18">
        <f t="shared" si="40"/>
        <v>19800</v>
      </c>
      <c r="I369" s="19">
        <f t="shared" si="38"/>
        <v>568.26</v>
      </c>
      <c r="J369" s="20" t="s">
        <v>22</v>
      </c>
      <c r="K369" s="21">
        <f t="shared" si="39"/>
        <v>601.91999999999996</v>
      </c>
      <c r="L369" s="20">
        <v>3759.07</v>
      </c>
      <c r="M369" s="22">
        <f>+I369+K369+L369</f>
        <v>4929.25</v>
      </c>
      <c r="N369" s="22">
        <f>+H369-I369-K369-L369</f>
        <v>14870.750000000004</v>
      </c>
      <c r="O369" s="20" t="s">
        <v>23</v>
      </c>
    </row>
    <row r="370" spans="1:15" s="23" customFormat="1" ht="37.5" customHeight="1" x14ac:dyDescent="0.25">
      <c r="A370" s="11">
        <v>367</v>
      </c>
      <c r="B370" s="24" t="s">
        <v>544</v>
      </c>
      <c r="C370" s="25" t="s">
        <v>63</v>
      </c>
      <c r="D370" s="25" t="s">
        <v>48</v>
      </c>
      <c r="E370" s="26" t="s">
        <v>20</v>
      </c>
      <c r="F370" s="27">
        <v>10000</v>
      </c>
      <c r="G370" s="17" t="s">
        <v>21</v>
      </c>
      <c r="H370" s="18">
        <f t="shared" si="40"/>
        <v>10000</v>
      </c>
      <c r="I370" s="19">
        <f t="shared" si="38"/>
        <v>287</v>
      </c>
      <c r="J370" s="20" t="s">
        <v>22</v>
      </c>
      <c r="K370" s="21">
        <f t="shared" si="39"/>
        <v>304</v>
      </c>
      <c r="L370" s="20">
        <v>23.25</v>
      </c>
      <c r="M370" s="22">
        <f>+I370+K370+L370</f>
        <v>614.25</v>
      </c>
      <c r="N370" s="22">
        <f>+H370-I370-K370-L370</f>
        <v>9385.75</v>
      </c>
      <c r="O370" s="20" t="s">
        <v>23</v>
      </c>
    </row>
    <row r="371" spans="1:15" s="23" customFormat="1" ht="37.5" customHeight="1" x14ac:dyDescent="0.25">
      <c r="A371" s="11">
        <v>368</v>
      </c>
      <c r="B371" s="24" t="s">
        <v>545</v>
      </c>
      <c r="C371" s="25" t="s">
        <v>334</v>
      </c>
      <c r="D371" s="25" t="s">
        <v>59</v>
      </c>
      <c r="E371" s="26" t="s">
        <v>36</v>
      </c>
      <c r="F371" s="27">
        <v>45000</v>
      </c>
      <c r="G371" s="17" t="s">
        <v>21</v>
      </c>
      <c r="H371" s="18">
        <f t="shared" si="40"/>
        <v>45000</v>
      </c>
      <c r="I371" s="19">
        <f t="shared" si="38"/>
        <v>1291.5</v>
      </c>
      <c r="J371" s="20">
        <v>1148.33</v>
      </c>
      <c r="K371" s="21">
        <f t="shared" si="39"/>
        <v>1368</v>
      </c>
      <c r="L371" s="20">
        <v>6998.84</v>
      </c>
      <c r="M371" s="22">
        <f>+I371+J371+K371+L371</f>
        <v>10806.67</v>
      </c>
      <c r="N371" s="22">
        <f>+H371-I371-J371-K371-L371</f>
        <v>34193.33</v>
      </c>
      <c r="O371" s="20" t="s">
        <v>23</v>
      </c>
    </row>
    <row r="372" spans="1:15" s="23" customFormat="1" ht="37.5" customHeight="1" x14ac:dyDescent="0.25">
      <c r="A372" s="11">
        <v>369</v>
      </c>
      <c r="B372" s="24" t="s">
        <v>546</v>
      </c>
      <c r="C372" s="25" t="s">
        <v>145</v>
      </c>
      <c r="D372" s="25" t="s">
        <v>112</v>
      </c>
      <c r="E372" s="26" t="s">
        <v>20</v>
      </c>
      <c r="F372" s="27">
        <v>10000</v>
      </c>
      <c r="G372" s="17" t="s">
        <v>21</v>
      </c>
      <c r="H372" s="18">
        <f t="shared" si="40"/>
        <v>10000</v>
      </c>
      <c r="I372" s="19">
        <f t="shared" si="38"/>
        <v>287</v>
      </c>
      <c r="J372" s="20" t="s">
        <v>22</v>
      </c>
      <c r="K372" s="21">
        <f t="shared" si="39"/>
        <v>304</v>
      </c>
      <c r="L372" s="20">
        <v>23.25</v>
      </c>
      <c r="M372" s="22">
        <f>+I372+K372+L372</f>
        <v>614.25</v>
      </c>
      <c r="N372" s="22">
        <f>+H372-I372-K372-L372</f>
        <v>9385.75</v>
      </c>
      <c r="O372" s="20" t="s">
        <v>23</v>
      </c>
    </row>
    <row r="373" spans="1:15" s="23" customFormat="1" ht="37.5" customHeight="1" x14ac:dyDescent="0.25">
      <c r="A373" s="11">
        <v>370</v>
      </c>
      <c r="B373" s="24" t="s">
        <v>547</v>
      </c>
      <c r="C373" s="25" t="s">
        <v>93</v>
      </c>
      <c r="D373" s="25" t="s">
        <v>41</v>
      </c>
      <c r="E373" s="26" t="s">
        <v>44</v>
      </c>
      <c r="F373" s="27">
        <v>65000</v>
      </c>
      <c r="G373" s="17" t="s">
        <v>21</v>
      </c>
      <c r="H373" s="18">
        <f t="shared" si="40"/>
        <v>65000</v>
      </c>
      <c r="I373" s="19">
        <f t="shared" si="38"/>
        <v>1865.5</v>
      </c>
      <c r="J373" s="20">
        <v>4427.58</v>
      </c>
      <c r="K373" s="21">
        <f t="shared" si="39"/>
        <v>1976</v>
      </c>
      <c r="L373" s="20">
        <v>4066.18</v>
      </c>
      <c r="M373" s="22">
        <f>+I373+J373+K373+L373</f>
        <v>12335.26</v>
      </c>
      <c r="N373" s="22">
        <f>+H373-I373-J373-K373-L373</f>
        <v>52664.74</v>
      </c>
      <c r="O373" s="20" t="s">
        <v>23</v>
      </c>
    </row>
    <row r="374" spans="1:15" s="23" customFormat="1" ht="37.5" customHeight="1" x14ac:dyDescent="0.25">
      <c r="A374" s="11">
        <v>371</v>
      </c>
      <c r="B374" s="24" t="s">
        <v>548</v>
      </c>
      <c r="C374" s="25" t="s">
        <v>96</v>
      </c>
      <c r="D374" s="25" t="s">
        <v>19</v>
      </c>
      <c r="E374" s="26" t="s">
        <v>20</v>
      </c>
      <c r="F374" s="27">
        <v>10000</v>
      </c>
      <c r="G374" s="17" t="s">
        <v>21</v>
      </c>
      <c r="H374" s="18">
        <f t="shared" si="40"/>
        <v>10000</v>
      </c>
      <c r="I374" s="19">
        <f t="shared" si="38"/>
        <v>287</v>
      </c>
      <c r="J374" s="20" t="s">
        <v>22</v>
      </c>
      <c r="K374" s="21">
        <f t="shared" si="39"/>
        <v>304</v>
      </c>
      <c r="L374" s="20">
        <v>23.25</v>
      </c>
      <c r="M374" s="22">
        <f>+I374+K374+L374</f>
        <v>614.25</v>
      </c>
      <c r="N374" s="22">
        <f>+H374-I374-K374-L374</f>
        <v>9385.75</v>
      </c>
      <c r="O374" s="20" t="s">
        <v>23</v>
      </c>
    </row>
    <row r="375" spans="1:15" s="23" customFormat="1" ht="37.5" customHeight="1" x14ac:dyDescent="0.25">
      <c r="A375" s="11">
        <v>372</v>
      </c>
      <c r="B375" s="24" t="s">
        <v>549</v>
      </c>
      <c r="C375" s="25" t="s">
        <v>147</v>
      </c>
      <c r="D375" s="25" t="s">
        <v>148</v>
      </c>
      <c r="E375" s="26" t="s">
        <v>20</v>
      </c>
      <c r="F375" s="27">
        <v>10000</v>
      </c>
      <c r="G375" s="17" t="s">
        <v>21</v>
      </c>
      <c r="H375" s="18">
        <f t="shared" si="40"/>
        <v>10000</v>
      </c>
      <c r="I375" s="19">
        <f t="shared" si="38"/>
        <v>287</v>
      </c>
      <c r="J375" s="20" t="s">
        <v>22</v>
      </c>
      <c r="K375" s="21">
        <f t="shared" si="39"/>
        <v>304</v>
      </c>
      <c r="L375" s="20">
        <v>23.25</v>
      </c>
      <c r="M375" s="22">
        <f>+I375+K375+L375</f>
        <v>614.25</v>
      </c>
      <c r="N375" s="22">
        <f>+H375-I375-K375-L375</f>
        <v>9385.75</v>
      </c>
      <c r="O375" s="20" t="s">
        <v>23</v>
      </c>
    </row>
    <row r="376" spans="1:15" s="23" customFormat="1" ht="37.5" customHeight="1" x14ac:dyDescent="0.25">
      <c r="A376" s="11">
        <v>373</v>
      </c>
      <c r="B376" s="24" t="s">
        <v>550</v>
      </c>
      <c r="C376" s="25" t="s">
        <v>432</v>
      </c>
      <c r="D376" s="25" t="s">
        <v>209</v>
      </c>
      <c r="E376" s="26" t="s">
        <v>44</v>
      </c>
      <c r="F376" s="27">
        <v>26985</v>
      </c>
      <c r="G376" s="17" t="s">
        <v>21</v>
      </c>
      <c r="H376" s="18">
        <f t="shared" si="40"/>
        <v>26985</v>
      </c>
      <c r="I376" s="19">
        <f t="shared" si="38"/>
        <v>774.46950000000004</v>
      </c>
      <c r="J376" s="20" t="s">
        <v>22</v>
      </c>
      <c r="K376" s="21">
        <f t="shared" si="39"/>
        <v>820.34400000000005</v>
      </c>
      <c r="L376" s="20">
        <v>253.87</v>
      </c>
      <c r="M376" s="22">
        <f>+I376+K376+L376</f>
        <v>1848.6835000000001</v>
      </c>
      <c r="N376" s="22">
        <f>+H376-I376-K376-L376</f>
        <v>25136.316500000001</v>
      </c>
      <c r="O376" s="20" t="s">
        <v>23</v>
      </c>
    </row>
    <row r="377" spans="1:15" s="23" customFormat="1" ht="37.5" customHeight="1" x14ac:dyDescent="0.25">
      <c r="A377" s="11">
        <v>374</v>
      </c>
      <c r="B377" s="24" t="s">
        <v>551</v>
      </c>
      <c r="C377" s="25" t="s">
        <v>337</v>
      </c>
      <c r="D377" s="25" t="s">
        <v>19</v>
      </c>
      <c r="E377" s="26" t="s">
        <v>20</v>
      </c>
      <c r="F377" s="27">
        <v>10000</v>
      </c>
      <c r="G377" s="17" t="s">
        <v>21</v>
      </c>
      <c r="H377" s="18">
        <f t="shared" si="40"/>
        <v>10000</v>
      </c>
      <c r="I377" s="19">
        <f t="shared" si="38"/>
        <v>287</v>
      </c>
      <c r="J377" s="20" t="s">
        <v>22</v>
      </c>
      <c r="K377" s="21">
        <f t="shared" si="39"/>
        <v>304</v>
      </c>
      <c r="L377" s="20" t="s">
        <v>22</v>
      </c>
      <c r="M377" s="22">
        <f>+I377+K377</f>
        <v>591</v>
      </c>
      <c r="N377" s="22">
        <f>+H377-I377-K377</f>
        <v>9409</v>
      </c>
      <c r="O377" s="20" t="s">
        <v>23</v>
      </c>
    </row>
    <row r="378" spans="1:15" s="23" customFormat="1" ht="37.5" customHeight="1" x14ac:dyDescent="0.25">
      <c r="A378" s="11">
        <v>375</v>
      </c>
      <c r="B378" s="24" t="s">
        <v>552</v>
      </c>
      <c r="C378" s="25" t="s">
        <v>553</v>
      </c>
      <c r="D378" s="30" t="s">
        <v>554</v>
      </c>
      <c r="E378" s="30" t="s">
        <v>71</v>
      </c>
      <c r="F378" s="33">
        <v>20900</v>
      </c>
      <c r="G378" s="17" t="s">
        <v>21</v>
      </c>
      <c r="H378" s="18">
        <f t="shared" si="40"/>
        <v>20900</v>
      </c>
      <c r="I378" s="19">
        <f t="shared" ref="I378:I441" si="45">+H378*2.87%</f>
        <v>599.83000000000004</v>
      </c>
      <c r="J378" s="20" t="s">
        <v>22</v>
      </c>
      <c r="K378" s="21">
        <f t="shared" si="39"/>
        <v>635.36</v>
      </c>
      <c r="L378" s="20">
        <v>1523.25</v>
      </c>
      <c r="M378" s="22">
        <f>+I378+K378+L378</f>
        <v>2758.44</v>
      </c>
      <c r="N378" s="22">
        <f>+H378-I378-K378-L378</f>
        <v>18141.559999999998</v>
      </c>
      <c r="O378" s="20" t="s">
        <v>32</v>
      </c>
    </row>
    <row r="379" spans="1:15" s="23" customFormat="1" ht="37.5" customHeight="1" x14ac:dyDescent="0.25">
      <c r="A379" s="11">
        <v>376</v>
      </c>
      <c r="B379" s="24" t="s">
        <v>555</v>
      </c>
      <c r="C379" s="25" t="s">
        <v>25</v>
      </c>
      <c r="D379" s="25" t="s">
        <v>56</v>
      </c>
      <c r="E379" s="26" t="s">
        <v>44</v>
      </c>
      <c r="F379" s="27">
        <v>75000</v>
      </c>
      <c r="G379" s="17" t="s">
        <v>21</v>
      </c>
      <c r="H379" s="18">
        <f t="shared" si="40"/>
        <v>75000</v>
      </c>
      <c r="I379" s="19">
        <f t="shared" si="45"/>
        <v>2152.5</v>
      </c>
      <c r="J379" s="20">
        <v>6309.38</v>
      </c>
      <c r="K379" s="21">
        <f t="shared" si="39"/>
        <v>2280</v>
      </c>
      <c r="L379" s="20">
        <v>9438.2999999999993</v>
      </c>
      <c r="M379" s="22">
        <f>+I379+J379+K379+L379</f>
        <v>20180.18</v>
      </c>
      <c r="N379" s="22">
        <f>+H379-I379-J379-K379-L379</f>
        <v>54819.819999999992</v>
      </c>
      <c r="O379" s="20" t="s">
        <v>32</v>
      </c>
    </row>
    <row r="380" spans="1:15" s="23" customFormat="1" ht="37.5" customHeight="1" x14ac:dyDescent="0.25">
      <c r="A380" s="11">
        <v>377</v>
      </c>
      <c r="B380" s="24" t="s">
        <v>556</v>
      </c>
      <c r="C380" s="25" t="s">
        <v>543</v>
      </c>
      <c r="D380" s="25" t="s">
        <v>233</v>
      </c>
      <c r="E380" s="26" t="s">
        <v>36</v>
      </c>
      <c r="F380" s="27">
        <f>23761.27+4238.73</f>
        <v>28000</v>
      </c>
      <c r="G380" s="17" t="s">
        <v>21</v>
      </c>
      <c r="H380" s="18">
        <f t="shared" si="40"/>
        <v>28000</v>
      </c>
      <c r="I380" s="19">
        <f t="shared" si="45"/>
        <v>803.6</v>
      </c>
      <c r="J380" s="20" t="s">
        <v>22</v>
      </c>
      <c r="K380" s="21">
        <f t="shared" ref="K380:K443" si="46">+H380*3.04%</f>
        <v>851.2</v>
      </c>
      <c r="L380" s="20">
        <v>10573.01</v>
      </c>
      <c r="M380" s="22">
        <f>+I380+K380+L380</f>
        <v>12227.810000000001</v>
      </c>
      <c r="N380" s="22">
        <f>+H380-I380-K380-L380</f>
        <v>15772.19</v>
      </c>
      <c r="O380" s="20" t="s">
        <v>32</v>
      </c>
    </row>
    <row r="381" spans="1:15" s="23" customFormat="1" ht="37.5" customHeight="1" x14ac:dyDescent="0.25">
      <c r="A381" s="11">
        <v>378</v>
      </c>
      <c r="B381" s="24" t="s">
        <v>557</v>
      </c>
      <c r="C381" s="25" t="s">
        <v>63</v>
      </c>
      <c r="D381" s="25" t="s">
        <v>48</v>
      </c>
      <c r="E381" s="26" t="s">
        <v>20</v>
      </c>
      <c r="F381" s="27">
        <v>10000</v>
      </c>
      <c r="G381" s="17" t="s">
        <v>21</v>
      </c>
      <c r="H381" s="18">
        <f t="shared" si="40"/>
        <v>10000</v>
      </c>
      <c r="I381" s="19">
        <f t="shared" si="45"/>
        <v>287</v>
      </c>
      <c r="J381" s="20" t="s">
        <v>22</v>
      </c>
      <c r="K381" s="21">
        <f t="shared" si="46"/>
        <v>304</v>
      </c>
      <c r="L381" s="20">
        <v>23.25</v>
      </c>
      <c r="M381" s="22">
        <f>+I381+K381+L381</f>
        <v>614.25</v>
      </c>
      <c r="N381" s="22">
        <f>+H381-I381-K381-L381</f>
        <v>9385.75</v>
      </c>
      <c r="O381" s="20" t="s">
        <v>23</v>
      </c>
    </row>
    <row r="382" spans="1:15" s="23" customFormat="1" ht="37.5" customHeight="1" x14ac:dyDescent="0.25">
      <c r="A382" s="11">
        <v>379</v>
      </c>
      <c r="B382" s="24" t="s">
        <v>558</v>
      </c>
      <c r="C382" s="25" t="s">
        <v>25</v>
      </c>
      <c r="D382" s="25" t="s">
        <v>112</v>
      </c>
      <c r="E382" s="26" t="s">
        <v>20</v>
      </c>
      <c r="F382" s="27">
        <v>11000</v>
      </c>
      <c r="G382" s="17" t="s">
        <v>21</v>
      </c>
      <c r="H382" s="18">
        <f t="shared" si="40"/>
        <v>11000</v>
      </c>
      <c r="I382" s="19">
        <f t="shared" si="45"/>
        <v>315.7</v>
      </c>
      <c r="J382" s="20" t="s">
        <v>22</v>
      </c>
      <c r="K382" s="21">
        <f t="shared" si="46"/>
        <v>334.4</v>
      </c>
      <c r="L382" s="20">
        <v>23.25</v>
      </c>
      <c r="M382" s="22">
        <f>+I382+K382+L382</f>
        <v>673.34999999999991</v>
      </c>
      <c r="N382" s="22">
        <f>+H382-I382-K382-L382</f>
        <v>10326.65</v>
      </c>
      <c r="O382" s="20" t="s">
        <v>23</v>
      </c>
    </row>
    <row r="383" spans="1:15" s="23" customFormat="1" ht="37.5" customHeight="1" x14ac:dyDescent="0.25">
      <c r="A383" s="11">
        <v>380</v>
      </c>
      <c r="B383" s="24" t="s">
        <v>559</v>
      </c>
      <c r="C383" s="25" t="s">
        <v>63</v>
      </c>
      <c r="D383" s="25" t="s">
        <v>19</v>
      </c>
      <c r="E383" s="26" t="s">
        <v>20</v>
      </c>
      <c r="F383" s="27">
        <v>10000</v>
      </c>
      <c r="G383" s="17" t="s">
        <v>21</v>
      </c>
      <c r="H383" s="18">
        <f t="shared" si="40"/>
        <v>10000</v>
      </c>
      <c r="I383" s="19">
        <f t="shared" si="45"/>
        <v>287</v>
      </c>
      <c r="J383" s="20" t="s">
        <v>22</v>
      </c>
      <c r="K383" s="21">
        <f t="shared" si="46"/>
        <v>304</v>
      </c>
      <c r="L383" s="20">
        <v>523.25</v>
      </c>
      <c r="M383" s="22">
        <f>+I383+K383+L383</f>
        <v>1114.25</v>
      </c>
      <c r="N383" s="22">
        <f>+H383-I383-K383-L383</f>
        <v>8885.75</v>
      </c>
      <c r="O383" s="20" t="s">
        <v>23</v>
      </c>
    </row>
    <row r="384" spans="1:15" s="23" customFormat="1" ht="37.5" customHeight="1" x14ac:dyDescent="0.25">
      <c r="A384" s="11">
        <v>381</v>
      </c>
      <c r="B384" s="24" t="s">
        <v>560</v>
      </c>
      <c r="C384" s="25" t="s">
        <v>145</v>
      </c>
      <c r="D384" s="25" t="s">
        <v>56</v>
      </c>
      <c r="E384" s="26" t="s">
        <v>44</v>
      </c>
      <c r="F384" s="27">
        <v>75000</v>
      </c>
      <c r="G384" s="17" t="s">
        <v>21</v>
      </c>
      <c r="H384" s="18">
        <f t="shared" si="40"/>
        <v>75000</v>
      </c>
      <c r="I384" s="19">
        <f t="shared" si="45"/>
        <v>2152.5</v>
      </c>
      <c r="J384" s="20">
        <v>6309.38</v>
      </c>
      <c r="K384" s="21">
        <f t="shared" si="46"/>
        <v>2280</v>
      </c>
      <c r="L384" s="20">
        <v>5507.03</v>
      </c>
      <c r="M384" s="22">
        <f>+I384+J384+K384+L384</f>
        <v>16248.91</v>
      </c>
      <c r="N384" s="22">
        <f>+H384-I384-J384-K384-L384</f>
        <v>58751.09</v>
      </c>
      <c r="O384" s="20" t="s">
        <v>23</v>
      </c>
    </row>
    <row r="385" spans="1:15" s="23" customFormat="1" ht="37.5" customHeight="1" x14ac:dyDescent="0.25">
      <c r="A385" s="11">
        <v>382</v>
      </c>
      <c r="B385" s="24" t="s">
        <v>561</v>
      </c>
      <c r="C385" s="25" t="s">
        <v>63</v>
      </c>
      <c r="D385" s="25" t="s">
        <v>19</v>
      </c>
      <c r="E385" s="26" t="s">
        <v>20</v>
      </c>
      <c r="F385" s="27">
        <v>10000</v>
      </c>
      <c r="G385" s="17" t="s">
        <v>21</v>
      </c>
      <c r="H385" s="18">
        <f t="shared" si="40"/>
        <v>10000</v>
      </c>
      <c r="I385" s="19">
        <f t="shared" si="45"/>
        <v>287</v>
      </c>
      <c r="J385" s="20" t="s">
        <v>22</v>
      </c>
      <c r="K385" s="21">
        <f t="shared" si="46"/>
        <v>304</v>
      </c>
      <c r="L385" s="20">
        <v>3113.16</v>
      </c>
      <c r="M385" s="22">
        <f>+I385+K385+L385</f>
        <v>3704.16</v>
      </c>
      <c r="N385" s="22">
        <f>+H385-I385-K385-L385</f>
        <v>6295.84</v>
      </c>
      <c r="O385" s="20" t="s">
        <v>23</v>
      </c>
    </row>
    <row r="386" spans="1:15" s="23" customFormat="1" ht="37.5" customHeight="1" x14ac:dyDescent="0.25">
      <c r="A386" s="11">
        <v>383</v>
      </c>
      <c r="B386" s="24" t="s">
        <v>562</v>
      </c>
      <c r="C386" s="25" t="s">
        <v>63</v>
      </c>
      <c r="D386" s="25" t="s">
        <v>563</v>
      </c>
      <c r="E386" s="26" t="s">
        <v>44</v>
      </c>
      <c r="F386" s="27">
        <v>55000</v>
      </c>
      <c r="G386" s="17" t="s">
        <v>21</v>
      </c>
      <c r="H386" s="18">
        <f t="shared" si="40"/>
        <v>55000</v>
      </c>
      <c r="I386" s="19">
        <f t="shared" si="45"/>
        <v>1578.5</v>
      </c>
      <c r="J386" s="20">
        <v>2559.6799999999998</v>
      </c>
      <c r="K386" s="21">
        <f t="shared" si="46"/>
        <v>1672</v>
      </c>
      <c r="L386" s="20">
        <v>14776.59</v>
      </c>
      <c r="M386" s="22">
        <f>+I386+J386+K386+L386</f>
        <v>20586.77</v>
      </c>
      <c r="N386" s="22">
        <f>+H386-I386-J386-K386-L386</f>
        <v>34413.229999999996</v>
      </c>
      <c r="O386" s="20" t="s">
        <v>23</v>
      </c>
    </row>
    <row r="387" spans="1:15" s="23" customFormat="1" ht="37.5" customHeight="1" x14ac:dyDescent="0.25">
      <c r="A387" s="11">
        <v>384</v>
      </c>
      <c r="B387" s="24" t="s">
        <v>564</v>
      </c>
      <c r="C387" s="25" t="s">
        <v>145</v>
      </c>
      <c r="D387" s="25" t="s">
        <v>48</v>
      </c>
      <c r="E387" s="26" t="s">
        <v>20</v>
      </c>
      <c r="F387" s="27">
        <v>11000</v>
      </c>
      <c r="G387" s="17" t="s">
        <v>21</v>
      </c>
      <c r="H387" s="18">
        <f t="shared" si="40"/>
        <v>11000</v>
      </c>
      <c r="I387" s="19">
        <f t="shared" si="45"/>
        <v>315.7</v>
      </c>
      <c r="J387" s="20" t="s">
        <v>22</v>
      </c>
      <c r="K387" s="21">
        <f t="shared" si="46"/>
        <v>334.4</v>
      </c>
      <c r="L387" s="20">
        <v>23.25</v>
      </c>
      <c r="M387" s="22">
        <f>+I387+K387+L387</f>
        <v>673.34999999999991</v>
      </c>
      <c r="N387" s="22">
        <f>+H387-I387-K387-L387</f>
        <v>10326.65</v>
      </c>
      <c r="O387" s="20" t="s">
        <v>23</v>
      </c>
    </row>
    <row r="388" spans="1:15" s="23" customFormat="1" ht="37.5" customHeight="1" x14ac:dyDescent="0.25">
      <c r="A388" s="11">
        <v>385</v>
      </c>
      <c r="B388" s="24" t="s">
        <v>565</v>
      </c>
      <c r="C388" s="25" t="s">
        <v>27</v>
      </c>
      <c r="D388" s="25" t="s">
        <v>112</v>
      </c>
      <c r="E388" s="26" t="s">
        <v>20</v>
      </c>
      <c r="F388" s="27">
        <v>10000</v>
      </c>
      <c r="G388" s="17" t="s">
        <v>21</v>
      </c>
      <c r="H388" s="18">
        <f t="shared" si="40"/>
        <v>10000</v>
      </c>
      <c r="I388" s="19">
        <f t="shared" si="45"/>
        <v>287</v>
      </c>
      <c r="J388" s="20" t="s">
        <v>22</v>
      </c>
      <c r="K388" s="21">
        <f t="shared" si="46"/>
        <v>304</v>
      </c>
      <c r="L388" s="20">
        <v>1170.08</v>
      </c>
      <c r="M388" s="22">
        <f>+I388+K388+L388</f>
        <v>1761.08</v>
      </c>
      <c r="N388" s="22">
        <f>+H388-I388-K388-L388</f>
        <v>8238.92</v>
      </c>
      <c r="O388" s="20" t="s">
        <v>23</v>
      </c>
    </row>
    <row r="389" spans="1:15" s="23" customFormat="1" ht="37.5" customHeight="1" x14ac:dyDescent="0.25">
      <c r="A389" s="11">
        <v>386</v>
      </c>
      <c r="B389" s="24" t="s">
        <v>566</v>
      </c>
      <c r="C389" s="29" t="s">
        <v>567</v>
      </c>
      <c r="D389" s="25" t="s">
        <v>56</v>
      </c>
      <c r="E389" s="26" t="s">
        <v>44</v>
      </c>
      <c r="F389" s="27">
        <v>75000</v>
      </c>
      <c r="G389" s="17" t="s">
        <v>21</v>
      </c>
      <c r="H389" s="18">
        <f t="shared" si="40"/>
        <v>75000</v>
      </c>
      <c r="I389" s="19">
        <f t="shared" si="45"/>
        <v>2152.5</v>
      </c>
      <c r="J389" s="20">
        <v>6309.38</v>
      </c>
      <c r="K389" s="21">
        <f t="shared" si="46"/>
        <v>2280</v>
      </c>
      <c r="L389" s="20">
        <v>953.87</v>
      </c>
      <c r="M389" s="22">
        <f>+I389+J389+K389+L389</f>
        <v>11695.750000000002</v>
      </c>
      <c r="N389" s="22">
        <f>+H389-I389-J389-K389-L389</f>
        <v>63304.249999999993</v>
      </c>
      <c r="O389" s="20" t="s">
        <v>23</v>
      </c>
    </row>
    <row r="390" spans="1:15" s="23" customFormat="1" ht="37.5" customHeight="1" x14ac:dyDescent="0.25">
      <c r="A390" s="11">
        <v>387</v>
      </c>
      <c r="B390" s="24" t="s">
        <v>568</v>
      </c>
      <c r="C390" s="25" t="s">
        <v>432</v>
      </c>
      <c r="D390" s="25" t="s">
        <v>66</v>
      </c>
      <c r="E390" s="26" t="s">
        <v>36</v>
      </c>
      <c r="F390" s="27">
        <v>31500</v>
      </c>
      <c r="G390" s="17" t="s">
        <v>21</v>
      </c>
      <c r="H390" s="18">
        <f t="shared" si="40"/>
        <v>31500</v>
      </c>
      <c r="I390" s="19">
        <f t="shared" si="45"/>
        <v>904.05</v>
      </c>
      <c r="J390" s="20" t="s">
        <v>22</v>
      </c>
      <c r="K390" s="21">
        <f t="shared" si="46"/>
        <v>957.6</v>
      </c>
      <c r="L390" s="20">
        <v>21801.59</v>
      </c>
      <c r="M390" s="22">
        <f>+I390+K390+L390</f>
        <v>23663.24</v>
      </c>
      <c r="N390" s="22">
        <f>+H390-I390-K390-L390</f>
        <v>7836.760000000002</v>
      </c>
      <c r="O390" s="20" t="s">
        <v>32</v>
      </c>
    </row>
    <row r="391" spans="1:15" s="23" customFormat="1" ht="37.5" customHeight="1" x14ac:dyDescent="0.25">
      <c r="A391" s="11">
        <v>388</v>
      </c>
      <c r="B391" s="24" t="s">
        <v>569</v>
      </c>
      <c r="C391" s="25" t="s">
        <v>27</v>
      </c>
      <c r="D391" s="25" t="s">
        <v>19</v>
      </c>
      <c r="E391" s="26" t="s">
        <v>20</v>
      </c>
      <c r="F391" s="27">
        <v>10000</v>
      </c>
      <c r="G391" s="17" t="s">
        <v>21</v>
      </c>
      <c r="H391" s="18">
        <f t="shared" ref="H391:H454" si="47">+F391</f>
        <v>10000</v>
      </c>
      <c r="I391" s="19">
        <f t="shared" si="45"/>
        <v>287</v>
      </c>
      <c r="J391" s="20" t="s">
        <v>22</v>
      </c>
      <c r="K391" s="21">
        <f t="shared" si="46"/>
        <v>304</v>
      </c>
      <c r="L391" s="20">
        <v>23.25</v>
      </c>
      <c r="M391" s="22">
        <f>+I391+K391+L391</f>
        <v>614.25</v>
      </c>
      <c r="N391" s="22">
        <f>+H391-I391-K391-L391</f>
        <v>9385.75</v>
      </c>
      <c r="O391" s="20" t="s">
        <v>32</v>
      </c>
    </row>
    <row r="392" spans="1:15" s="23" customFormat="1" ht="37.5" customHeight="1" x14ac:dyDescent="0.25">
      <c r="A392" s="11">
        <v>389</v>
      </c>
      <c r="B392" s="24" t="s">
        <v>570</v>
      </c>
      <c r="C392" s="25" t="s">
        <v>211</v>
      </c>
      <c r="D392" s="25" t="s">
        <v>112</v>
      </c>
      <c r="E392" s="26" t="s">
        <v>20</v>
      </c>
      <c r="F392" s="27">
        <v>10000</v>
      </c>
      <c r="G392" s="17" t="s">
        <v>21</v>
      </c>
      <c r="H392" s="18">
        <f t="shared" si="47"/>
        <v>10000</v>
      </c>
      <c r="I392" s="19">
        <f t="shared" si="45"/>
        <v>287</v>
      </c>
      <c r="J392" s="20" t="s">
        <v>22</v>
      </c>
      <c r="K392" s="21">
        <f t="shared" si="46"/>
        <v>304</v>
      </c>
      <c r="L392" s="20">
        <v>23.25</v>
      </c>
      <c r="M392" s="22">
        <f>+I392+K392+L392</f>
        <v>614.25</v>
      </c>
      <c r="N392" s="22">
        <f>+H392-I392-K392-L392</f>
        <v>9385.75</v>
      </c>
      <c r="O392" s="20" t="s">
        <v>32</v>
      </c>
    </row>
    <row r="393" spans="1:15" s="23" customFormat="1" ht="37.5" customHeight="1" x14ac:dyDescent="0.25">
      <c r="A393" s="11">
        <v>390</v>
      </c>
      <c r="B393" s="24" t="s">
        <v>571</v>
      </c>
      <c r="C393" s="25" t="s">
        <v>256</v>
      </c>
      <c r="D393" s="25" t="s">
        <v>572</v>
      </c>
      <c r="E393" s="26" t="s">
        <v>36</v>
      </c>
      <c r="F393" s="27">
        <f>35000+5000</f>
        <v>40000</v>
      </c>
      <c r="G393" s="17" t="s">
        <v>21</v>
      </c>
      <c r="H393" s="18">
        <f t="shared" si="47"/>
        <v>40000</v>
      </c>
      <c r="I393" s="19">
        <f t="shared" si="45"/>
        <v>1148</v>
      </c>
      <c r="J393" s="20">
        <v>442.65</v>
      </c>
      <c r="K393" s="21">
        <f t="shared" si="46"/>
        <v>1216</v>
      </c>
      <c r="L393" s="20">
        <v>3203.03</v>
      </c>
      <c r="M393" s="22">
        <f>+I393+J393+K393+L393</f>
        <v>6009.68</v>
      </c>
      <c r="N393" s="22">
        <f>+H393-I393-J393-K393-L393</f>
        <v>33990.32</v>
      </c>
      <c r="O393" s="20" t="s">
        <v>32</v>
      </c>
    </row>
    <row r="394" spans="1:15" s="23" customFormat="1" ht="37.5" customHeight="1" x14ac:dyDescent="0.25">
      <c r="A394" s="11">
        <v>391</v>
      </c>
      <c r="B394" s="24" t="s">
        <v>573</v>
      </c>
      <c r="C394" s="25" t="s">
        <v>488</v>
      </c>
      <c r="D394" s="25" t="s">
        <v>196</v>
      </c>
      <c r="E394" s="26" t="s">
        <v>36</v>
      </c>
      <c r="F394" s="27">
        <v>95000</v>
      </c>
      <c r="G394" s="17" t="s">
        <v>21</v>
      </c>
      <c r="H394" s="18">
        <f t="shared" si="47"/>
        <v>95000</v>
      </c>
      <c r="I394" s="19">
        <f t="shared" si="45"/>
        <v>2726.5</v>
      </c>
      <c r="J394" s="20">
        <v>10929.24</v>
      </c>
      <c r="K394" s="21">
        <f t="shared" si="46"/>
        <v>2888</v>
      </c>
      <c r="L394" s="20">
        <v>14388.14</v>
      </c>
      <c r="M394" s="22">
        <f>+I394+J394+K394+L394</f>
        <v>30931.879999999997</v>
      </c>
      <c r="N394" s="22">
        <f>+H394-I394-J394-K394-L394</f>
        <v>64068.119999999995</v>
      </c>
      <c r="O394" s="20" t="s">
        <v>32</v>
      </c>
    </row>
    <row r="395" spans="1:15" s="23" customFormat="1" ht="37.5" customHeight="1" x14ac:dyDescent="0.25">
      <c r="A395" s="11">
        <v>392</v>
      </c>
      <c r="B395" s="24" t="s">
        <v>574</v>
      </c>
      <c r="C395" s="25" t="s">
        <v>147</v>
      </c>
      <c r="D395" s="30" t="s">
        <v>575</v>
      </c>
      <c r="E395" s="30" t="s">
        <v>71</v>
      </c>
      <c r="F395" s="33">
        <v>20000</v>
      </c>
      <c r="G395" s="17" t="s">
        <v>21</v>
      </c>
      <c r="H395" s="18">
        <f t="shared" si="47"/>
        <v>20000</v>
      </c>
      <c r="I395" s="19">
        <f t="shared" si="45"/>
        <v>574</v>
      </c>
      <c r="J395" s="20" t="s">
        <v>22</v>
      </c>
      <c r="K395" s="21">
        <f t="shared" si="46"/>
        <v>608</v>
      </c>
      <c r="L395" s="20">
        <v>523.25</v>
      </c>
      <c r="M395" s="22">
        <f>+I395+K395+L395</f>
        <v>1705.25</v>
      </c>
      <c r="N395" s="22">
        <f>+H395-I395-K395-L395</f>
        <v>18294.75</v>
      </c>
      <c r="O395" s="20" t="s">
        <v>32</v>
      </c>
    </row>
    <row r="396" spans="1:15" s="23" customFormat="1" ht="37.5" customHeight="1" x14ac:dyDescent="0.25">
      <c r="A396" s="11">
        <v>393</v>
      </c>
      <c r="B396" s="24" t="s">
        <v>576</v>
      </c>
      <c r="C396" s="25" t="s">
        <v>318</v>
      </c>
      <c r="D396" s="25" t="s">
        <v>31</v>
      </c>
      <c r="E396" s="26" t="s">
        <v>20</v>
      </c>
      <c r="F396" s="27">
        <v>10000</v>
      </c>
      <c r="G396" s="17" t="s">
        <v>21</v>
      </c>
      <c r="H396" s="18">
        <f t="shared" si="47"/>
        <v>10000</v>
      </c>
      <c r="I396" s="19">
        <f t="shared" si="45"/>
        <v>287</v>
      </c>
      <c r="J396" s="20" t="s">
        <v>22</v>
      </c>
      <c r="K396" s="21">
        <f t="shared" si="46"/>
        <v>304</v>
      </c>
      <c r="L396" s="20">
        <v>1443.29</v>
      </c>
      <c r="M396" s="22">
        <f>+I396+K396+L396</f>
        <v>2034.29</v>
      </c>
      <c r="N396" s="22">
        <f>+H396-I396-K396-L396</f>
        <v>7965.71</v>
      </c>
      <c r="O396" s="20" t="s">
        <v>32</v>
      </c>
    </row>
    <row r="397" spans="1:15" s="23" customFormat="1" ht="37.5" customHeight="1" x14ac:dyDescent="0.25">
      <c r="A397" s="11">
        <v>394</v>
      </c>
      <c r="B397" s="24" t="s">
        <v>577</v>
      </c>
      <c r="C397" s="25" t="s">
        <v>318</v>
      </c>
      <c r="D397" s="25" t="s">
        <v>77</v>
      </c>
      <c r="E397" s="26" t="s">
        <v>36</v>
      </c>
      <c r="F397" s="27">
        <v>26171.25</v>
      </c>
      <c r="G397" s="17" t="s">
        <v>21</v>
      </c>
      <c r="H397" s="18">
        <f t="shared" si="47"/>
        <v>26171.25</v>
      </c>
      <c r="I397" s="19">
        <f t="shared" si="45"/>
        <v>751.11487499999998</v>
      </c>
      <c r="J397" s="20" t="s">
        <v>22</v>
      </c>
      <c r="K397" s="21">
        <f t="shared" si="46"/>
        <v>795.60599999999999</v>
      </c>
      <c r="L397" s="20">
        <v>3272.16</v>
      </c>
      <c r="M397" s="22">
        <f>+I397+K397+L397</f>
        <v>4818.8808749999998</v>
      </c>
      <c r="N397" s="22">
        <f>+H397-I397-K397-L397</f>
        <v>21352.369125000001</v>
      </c>
      <c r="O397" s="20" t="s">
        <v>32</v>
      </c>
    </row>
    <row r="398" spans="1:15" s="23" customFormat="1" ht="37.5" customHeight="1" x14ac:dyDescent="0.25">
      <c r="A398" s="11">
        <v>395</v>
      </c>
      <c r="B398" s="24" t="s">
        <v>578</v>
      </c>
      <c r="C398" s="25" t="s">
        <v>476</v>
      </c>
      <c r="D398" s="25" t="s">
        <v>56</v>
      </c>
      <c r="E398" s="26" t="s">
        <v>44</v>
      </c>
      <c r="F398" s="27">
        <v>75000</v>
      </c>
      <c r="G398" s="17" t="s">
        <v>21</v>
      </c>
      <c r="H398" s="18">
        <f t="shared" si="47"/>
        <v>75000</v>
      </c>
      <c r="I398" s="19">
        <f t="shared" si="45"/>
        <v>2152.5</v>
      </c>
      <c r="J398" s="20">
        <v>6309.38</v>
      </c>
      <c r="K398" s="21">
        <f t="shared" si="46"/>
        <v>2280</v>
      </c>
      <c r="L398" s="20">
        <v>1373.25</v>
      </c>
      <c r="M398" s="22">
        <f>+I398+J398+K398+L398</f>
        <v>12115.130000000001</v>
      </c>
      <c r="N398" s="22">
        <f>+H398-I398-J398-K398-L398</f>
        <v>62884.869999999995</v>
      </c>
      <c r="O398" s="20" t="s">
        <v>32</v>
      </c>
    </row>
    <row r="399" spans="1:15" s="23" customFormat="1" ht="37.5" customHeight="1" x14ac:dyDescent="0.25">
      <c r="A399" s="11">
        <v>396</v>
      </c>
      <c r="B399" s="24" t="s">
        <v>579</v>
      </c>
      <c r="C399" s="25"/>
      <c r="D399" s="25" t="s">
        <v>148</v>
      </c>
      <c r="E399" s="26" t="s">
        <v>44</v>
      </c>
      <c r="F399" s="27">
        <v>10000</v>
      </c>
      <c r="G399" s="17" t="s">
        <v>21</v>
      </c>
      <c r="H399" s="18">
        <f t="shared" si="47"/>
        <v>10000</v>
      </c>
      <c r="I399" s="19">
        <f t="shared" si="45"/>
        <v>287</v>
      </c>
      <c r="J399" s="20"/>
      <c r="K399" s="21">
        <f t="shared" si="46"/>
        <v>304</v>
      </c>
      <c r="L399" s="22" t="s">
        <v>22</v>
      </c>
      <c r="M399" s="22">
        <f>+I399+K399</f>
        <v>591</v>
      </c>
      <c r="N399" s="22">
        <f>+H399-I399-K399</f>
        <v>9409</v>
      </c>
      <c r="O399" s="20" t="s">
        <v>23</v>
      </c>
    </row>
    <row r="400" spans="1:15" s="23" customFormat="1" ht="37.5" customHeight="1" x14ac:dyDescent="0.25">
      <c r="A400" s="11">
        <v>397</v>
      </c>
      <c r="B400" s="24" t="s">
        <v>580</v>
      </c>
      <c r="C400" s="25" t="s">
        <v>191</v>
      </c>
      <c r="D400" s="25" t="s">
        <v>19</v>
      </c>
      <c r="E400" s="26" t="s">
        <v>20</v>
      </c>
      <c r="F400" s="27">
        <v>10000</v>
      </c>
      <c r="G400" s="17" t="s">
        <v>21</v>
      </c>
      <c r="H400" s="18">
        <f t="shared" si="47"/>
        <v>10000</v>
      </c>
      <c r="I400" s="19">
        <f t="shared" si="45"/>
        <v>287</v>
      </c>
      <c r="J400" s="20" t="s">
        <v>22</v>
      </c>
      <c r="K400" s="21">
        <f t="shared" si="46"/>
        <v>304</v>
      </c>
      <c r="L400" s="20">
        <v>23.25</v>
      </c>
      <c r="M400" s="22">
        <f>+I400+K400+L400</f>
        <v>614.25</v>
      </c>
      <c r="N400" s="22">
        <f>+H400-I400-K400-L400</f>
        <v>9385.75</v>
      </c>
      <c r="O400" s="20" t="s">
        <v>23</v>
      </c>
    </row>
    <row r="401" spans="1:15" s="23" customFormat="1" ht="37.5" customHeight="1" x14ac:dyDescent="0.25">
      <c r="A401" s="11">
        <v>398</v>
      </c>
      <c r="B401" s="24" t="s">
        <v>581</v>
      </c>
      <c r="C401" s="29" t="s">
        <v>582</v>
      </c>
      <c r="D401" s="25" t="s">
        <v>583</v>
      </c>
      <c r="E401" s="26" t="s">
        <v>44</v>
      </c>
      <c r="F401" s="27">
        <v>19800</v>
      </c>
      <c r="G401" s="17" t="s">
        <v>21</v>
      </c>
      <c r="H401" s="18">
        <f t="shared" si="47"/>
        <v>19800</v>
      </c>
      <c r="I401" s="19">
        <f t="shared" si="45"/>
        <v>568.26</v>
      </c>
      <c r="J401" s="20" t="s">
        <v>22</v>
      </c>
      <c r="K401" s="21">
        <f t="shared" si="46"/>
        <v>601.91999999999996</v>
      </c>
      <c r="L401" s="20">
        <v>2512.19</v>
      </c>
      <c r="M401" s="22">
        <f>+I401+K401+L401</f>
        <v>3682.37</v>
      </c>
      <c r="N401" s="22">
        <f>+H401-I401-K401-L401</f>
        <v>16117.630000000003</v>
      </c>
      <c r="O401" s="20" t="s">
        <v>32</v>
      </c>
    </row>
    <row r="402" spans="1:15" s="23" customFormat="1" ht="37.5" customHeight="1" x14ac:dyDescent="0.25">
      <c r="A402" s="11">
        <v>399</v>
      </c>
      <c r="B402" s="24" t="s">
        <v>584</v>
      </c>
      <c r="C402" s="29" t="s">
        <v>38</v>
      </c>
      <c r="D402" s="25" t="s">
        <v>585</v>
      </c>
      <c r="E402" s="26" t="s">
        <v>71</v>
      </c>
      <c r="F402" s="27">
        <v>22000</v>
      </c>
      <c r="G402" s="17" t="s">
        <v>21</v>
      </c>
      <c r="H402" s="18">
        <f t="shared" si="47"/>
        <v>22000</v>
      </c>
      <c r="I402" s="19">
        <f t="shared" si="45"/>
        <v>631.4</v>
      </c>
      <c r="J402" s="20" t="s">
        <v>22</v>
      </c>
      <c r="K402" s="21">
        <f t="shared" si="46"/>
        <v>668.8</v>
      </c>
      <c r="L402" s="20" t="s">
        <v>22</v>
      </c>
      <c r="M402" s="22">
        <f>+I402+K402</f>
        <v>1300.1999999999998</v>
      </c>
      <c r="N402" s="22">
        <f>+H402-I402-K402</f>
        <v>20699.8</v>
      </c>
      <c r="O402" s="20" t="s">
        <v>32</v>
      </c>
    </row>
    <row r="403" spans="1:15" s="23" customFormat="1" ht="37.5" customHeight="1" x14ac:dyDescent="0.25">
      <c r="A403" s="11">
        <v>400</v>
      </c>
      <c r="B403" s="24" t="s">
        <v>586</v>
      </c>
      <c r="C403" s="25" t="s">
        <v>373</v>
      </c>
      <c r="D403" s="25" t="s">
        <v>77</v>
      </c>
      <c r="E403" s="26" t="s">
        <v>36</v>
      </c>
      <c r="F403" s="27">
        <v>19717.5</v>
      </c>
      <c r="G403" s="17" t="s">
        <v>21</v>
      </c>
      <c r="H403" s="18">
        <f t="shared" si="47"/>
        <v>19717.5</v>
      </c>
      <c r="I403" s="19">
        <f t="shared" si="45"/>
        <v>565.89224999999999</v>
      </c>
      <c r="J403" s="20" t="s">
        <v>22</v>
      </c>
      <c r="K403" s="21">
        <f t="shared" si="46"/>
        <v>599.41200000000003</v>
      </c>
      <c r="L403" s="20">
        <v>2846.21</v>
      </c>
      <c r="M403" s="22">
        <f>+I403+K403+L403</f>
        <v>4011.5142500000002</v>
      </c>
      <c r="N403" s="22">
        <f>+H403-I403-K403-L403</f>
        <v>15705.98575</v>
      </c>
      <c r="O403" s="20" t="s">
        <v>32</v>
      </c>
    </row>
    <row r="404" spans="1:15" s="23" customFormat="1" ht="37.5" customHeight="1" x14ac:dyDescent="0.25">
      <c r="A404" s="11">
        <v>401</v>
      </c>
      <c r="B404" s="24" t="s">
        <v>587</v>
      </c>
      <c r="C404" s="25" t="s">
        <v>93</v>
      </c>
      <c r="D404" s="25" t="s">
        <v>48</v>
      </c>
      <c r="E404" s="26" t="s">
        <v>20</v>
      </c>
      <c r="F404" s="27">
        <v>11000</v>
      </c>
      <c r="G404" s="17" t="s">
        <v>21</v>
      </c>
      <c r="H404" s="18">
        <f t="shared" si="47"/>
        <v>11000</v>
      </c>
      <c r="I404" s="19">
        <f t="shared" si="45"/>
        <v>315.7</v>
      </c>
      <c r="J404" s="20" t="s">
        <v>22</v>
      </c>
      <c r="K404" s="21">
        <f t="shared" si="46"/>
        <v>334.4</v>
      </c>
      <c r="L404" s="20">
        <v>23.25</v>
      </c>
      <c r="M404" s="22">
        <f>+I404+K404+L404</f>
        <v>673.34999999999991</v>
      </c>
      <c r="N404" s="22">
        <f>+H404-I404-K404-L404</f>
        <v>10326.65</v>
      </c>
      <c r="O404" s="20" t="s">
        <v>23</v>
      </c>
    </row>
    <row r="405" spans="1:15" s="23" customFormat="1" ht="37.5" customHeight="1" x14ac:dyDescent="0.25">
      <c r="A405" s="11">
        <v>402</v>
      </c>
      <c r="B405" s="24" t="s">
        <v>588</v>
      </c>
      <c r="C405" s="25" t="s">
        <v>288</v>
      </c>
      <c r="D405" s="25" t="s">
        <v>589</v>
      </c>
      <c r="E405" s="26" t="s">
        <v>36</v>
      </c>
      <c r="F405" s="27">
        <v>38000</v>
      </c>
      <c r="G405" s="17" t="s">
        <v>21</v>
      </c>
      <c r="H405" s="18">
        <f t="shared" si="47"/>
        <v>38000</v>
      </c>
      <c r="I405" s="19">
        <f t="shared" si="45"/>
        <v>1090.5999999999999</v>
      </c>
      <c r="J405" s="20">
        <v>160.38</v>
      </c>
      <c r="K405" s="21">
        <f t="shared" si="46"/>
        <v>1155.2</v>
      </c>
      <c r="L405" s="20">
        <v>8088.34</v>
      </c>
      <c r="M405" s="22">
        <f>+I405+J405+K405+L405</f>
        <v>10494.52</v>
      </c>
      <c r="N405" s="22">
        <f>+H405-I405-J405-K405-L405</f>
        <v>27505.480000000007</v>
      </c>
      <c r="O405" s="20" t="s">
        <v>32</v>
      </c>
    </row>
    <row r="406" spans="1:15" s="23" customFormat="1" ht="37.5" customHeight="1" x14ac:dyDescent="0.25">
      <c r="A406" s="11">
        <v>403</v>
      </c>
      <c r="B406" s="24" t="s">
        <v>590</v>
      </c>
      <c r="C406" s="25" t="s">
        <v>591</v>
      </c>
      <c r="D406" s="25" t="s">
        <v>56</v>
      </c>
      <c r="E406" s="26" t="s">
        <v>36</v>
      </c>
      <c r="F406" s="27">
        <v>75000</v>
      </c>
      <c r="G406" s="17" t="s">
        <v>21</v>
      </c>
      <c r="H406" s="18">
        <f t="shared" si="47"/>
        <v>75000</v>
      </c>
      <c r="I406" s="19">
        <f t="shared" si="45"/>
        <v>2152.5</v>
      </c>
      <c r="J406" s="20">
        <v>6309.38</v>
      </c>
      <c r="K406" s="21">
        <f t="shared" si="46"/>
        <v>2280</v>
      </c>
      <c r="L406" s="20">
        <v>623.25</v>
      </c>
      <c r="M406" s="22">
        <f>+I406+J406+K406+L406</f>
        <v>11365.130000000001</v>
      </c>
      <c r="N406" s="22">
        <f>+H406-I406-J406-K406-L406</f>
        <v>63634.869999999995</v>
      </c>
      <c r="O406" s="20" t="s">
        <v>32</v>
      </c>
    </row>
    <row r="407" spans="1:15" s="23" customFormat="1" ht="37.5" customHeight="1" x14ac:dyDescent="0.25">
      <c r="A407" s="11">
        <v>404</v>
      </c>
      <c r="B407" s="24" t="s">
        <v>592</v>
      </c>
      <c r="C407" s="25" t="s">
        <v>441</v>
      </c>
      <c r="D407" s="25" t="s">
        <v>51</v>
      </c>
      <c r="E407" s="26" t="s">
        <v>36</v>
      </c>
      <c r="F407" s="27">
        <v>85000</v>
      </c>
      <c r="G407" s="17" t="s">
        <v>21</v>
      </c>
      <c r="H407" s="18">
        <f t="shared" si="47"/>
        <v>85000</v>
      </c>
      <c r="I407" s="19">
        <f t="shared" si="45"/>
        <v>2439.5</v>
      </c>
      <c r="J407" s="20">
        <v>8279.4599999999991</v>
      </c>
      <c r="K407" s="21">
        <f t="shared" si="46"/>
        <v>2584</v>
      </c>
      <c r="L407" s="20">
        <v>1543.99</v>
      </c>
      <c r="M407" s="22">
        <f>+I407+J407+K407+L407</f>
        <v>14846.949999999999</v>
      </c>
      <c r="N407" s="22">
        <f>+H407-I407-J407-K407-L407</f>
        <v>70153.05</v>
      </c>
      <c r="O407" s="20" t="s">
        <v>32</v>
      </c>
    </row>
    <row r="408" spans="1:15" s="23" customFormat="1" ht="37.5" customHeight="1" x14ac:dyDescent="0.25">
      <c r="A408" s="11">
        <v>405</v>
      </c>
      <c r="B408" s="24" t="s">
        <v>593</v>
      </c>
      <c r="C408" s="25" t="s">
        <v>91</v>
      </c>
      <c r="D408" s="25" t="s">
        <v>209</v>
      </c>
      <c r="E408" s="26" t="s">
        <v>36</v>
      </c>
      <c r="F408" s="27">
        <v>23100</v>
      </c>
      <c r="G408" s="17" t="s">
        <v>21</v>
      </c>
      <c r="H408" s="18">
        <f t="shared" si="47"/>
        <v>23100</v>
      </c>
      <c r="I408" s="19">
        <f t="shared" si="45"/>
        <v>662.97</v>
      </c>
      <c r="J408" s="20" t="s">
        <v>22</v>
      </c>
      <c r="K408" s="21">
        <f t="shared" si="46"/>
        <v>702.24</v>
      </c>
      <c r="L408" s="20">
        <v>7889.14</v>
      </c>
      <c r="M408" s="22">
        <f>+I408+K408+L408</f>
        <v>9254.35</v>
      </c>
      <c r="N408" s="22">
        <f>+H408-I408-K408-L408</f>
        <v>13845.649999999998</v>
      </c>
      <c r="O408" s="20" t="s">
        <v>32</v>
      </c>
    </row>
    <row r="409" spans="1:15" s="23" customFormat="1" ht="37.5" customHeight="1" x14ac:dyDescent="0.25">
      <c r="A409" s="11">
        <v>406</v>
      </c>
      <c r="B409" s="24" t="s">
        <v>594</v>
      </c>
      <c r="C409" s="25" t="s">
        <v>595</v>
      </c>
      <c r="D409" s="25" t="s">
        <v>303</v>
      </c>
      <c r="E409" s="26" t="s">
        <v>36</v>
      </c>
      <c r="F409" s="27">
        <v>75000</v>
      </c>
      <c r="G409" s="17" t="s">
        <v>21</v>
      </c>
      <c r="H409" s="18">
        <f t="shared" si="47"/>
        <v>75000</v>
      </c>
      <c r="I409" s="19">
        <f t="shared" si="45"/>
        <v>2152.5</v>
      </c>
      <c r="J409" s="20">
        <v>6309.38</v>
      </c>
      <c r="K409" s="21">
        <f t="shared" si="46"/>
        <v>2280</v>
      </c>
      <c r="L409" s="20">
        <v>8385.2800000000007</v>
      </c>
      <c r="M409" s="22">
        <f>+I409+J409+K409+L409</f>
        <v>19127.160000000003</v>
      </c>
      <c r="N409" s="22">
        <f>+H409-I409-J409-K409-L409</f>
        <v>55872.84</v>
      </c>
      <c r="O409" s="20" t="s">
        <v>23</v>
      </c>
    </row>
    <row r="410" spans="1:15" s="23" customFormat="1" ht="37.5" customHeight="1" x14ac:dyDescent="0.25">
      <c r="A410" s="11">
        <v>407</v>
      </c>
      <c r="B410" s="24" t="s">
        <v>596</v>
      </c>
      <c r="C410" s="25" t="s">
        <v>126</v>
      </c>
      <c r="D410" s="25" t="s">
        <v>56</v>
      </c>
      <c r="E410" s="26" t="s">
        <v>36</v>
      </c>
      <c r="F410" s="27">
        <v>75000</v>
      </c>
      <c r="G410" s="17" t="s">
        <v>21</v>
      </c>
      <c r="H410" s="18">
        <f t="shared" si="47"/>
        <v>75000</v>
      </c>
      <c r="I410" s="19">
        <f t="shared" si="45"/>
        <v>2152.5</v>
      </c>
      <c r="J410" s="20">
        <v>6071.35</v>
      </c>
      <c r="K410" s="21">
        <f t="shared" si="46"/>
        <v>2280</v>
      </c>
      <c r="L410" s="20">
        <v>3563.37</v>
      </c>
      <c r="M410" s="22">
        <f>+I410+J410+K410+L410</f>
        <v>14067.220000000001</v>
      </c>
      <c r="N410" s="22">
        <f>+H410-I410-J410-K410-L410</f>
        <v>60932.779999999992</v>
      </c>
      <c r="O410" s="20" t="s">
        <v>23</v>
      </c>
    </row>
    <row r="411" spans="1:15" s="23" customFormat="1" ht="37.5" customHeight="1" x14ac:dyDescent="0.25">
      <c r="A411" s="11">
        <v>408</v>
      </c>
      <c r="B411" s="24" t="s">
        <v>597</v>
      </c>
      <c r="C411" s="25" t="s">
        <v>76</v>
      </c>
      <c r="D411" s="25" t="s">
        <v>31</v>
      </c>
      <c r="E411" s="26" t="s">
        <v>20</v>
      </c>
      <c r="F411" s="27">
        <v>10000</v>
      </c>
      <c r="G411" s="17" t="s">
        <v>21</v>
      </c>
      <c r="H411" s="18">
        <f t="shared" si="47"/>
        <v>10000</v>
      </c>
      <c r="I411" s="19">
        <f t="shared" si="45"/>
        <v>287</v>
      </c>
      <c r="J411" s="20" t="s">
        <v>22</v>
      </c>
      <c r="K411" s="21">
        <f t="shared" si="46"/>
        <v>304</v>
      </c>
      <c r="L411" s="20">
        <v>23.25</v>
      </c>
      <c r="M411" s="22">
        <f>+I411+K411+L411</f>
        <v>614.25</v>
      </c>
      <c r="N411" s="22">
        <f>+H411-I411-K411-L411</f>
        <v>9385.75</v>
      </c>
      <c r="O411" s="20" t="s">
        <v>32</v>
      </c>
    </row>
    <row r="412" spans="1:15" s="23" customFormat="1" ht="37.5" customHeight="1" x14ac:dyDescent="0.25">
      <c r="A412" s="11">
        <v>409</v>
      </c>
      <c r="B412" s="24" t="s">
        <v>598</v>
      </c>
      <c r="C412" s="25" t="s">
        <v>38</v>
      </c>
      <c r="D412" s="25" t="s">
        <v>48</v>
      </c>
      <c r="E412" s="26" t="s">
        <v>20</v>
      </c>
      <c r="F412" s="27">
        <v>10000</v>
      </c>
      <c r="G412" s="17" t="s">
        <v>21</v>
      </c>
      <c r="H412" s="18">
        <f t="shared" si="47"/>
        <v>10000</v>
      </c>
      <c r="I412" s="19">
        <f t="shared" si="45"/>
        <v>287</v>
      </c>
      <c r="J412" s="20" t="s">
        <v>22</v>
      </c>
      <c r="K412" s="21">
        <f t="shared" si="46"/>
        <v>304</v>
      </c>
      <c r="L412" s="20">
        <v>23.25</v>
      </c>
      <c r="M412" s="22">
        <f>+I412+K412+L412</f>
        <v>614.25</v>
      </c>
      <c r="N412" s="22">
        <f>+H412-I412-K412-L412</f>
        <v>9385.75</v>
      </c>
      <c r="O412" s="20" t="s">
        <v>23</v>
      </c>
    </row>
    <row r="413" spans="1:15" s="23" customFormat="1" ht="37.5" customHeight="1" x14ac:dyDescent="0.25">
      <c r="A413" s="11">
        <v>410</v>
      </c>
      <c r="B413" s="24" t="s">
        <v>599</v>
      </c>
      <c r="C413" s="29" t="s">
        <v>101</v>
      </c>
      <c r="D413" s="25" t="s">
        <v>19</v>
      </c>
      <c r="E413" s="26" t="s">
        <v>20</v>
      </c>
      <c r="F413" s="27">
        <v>10000</v>
      </c>
      <c r="G413" s="17" t="s">
        <v>21</v>
      </c>
      <c r="H413" s="18">
        <f t="shared" si="47"/>
        <v>10000</v>
      </c>
      <c r="I413" s="19">
        <f t="shared" si="45"/>
        <v>287</v>
      </c>
      <c r="J413" s="20" t="s">
        <v>22</v>
      </c>
      <c r="K413" s="21">
        <f t="shared" si="46"/>
        <v>304</v>
      </c>
      <c r="L413" s="20">
        <v>23.25</v>
      </c>
      <c r="M413" s="22">
        <f>+I413+K413+L413</f>
        <v>614.25</v>
      </c>
      <c r="N413" s="22">
        <f>+H413-I413-K413-L413</f>
        <v>9385.75</v>
      </c>
      <c r="O413" s="20" t="s">
        <v>23</v>
      </c>
    </row>
    <row r="414" spans="1:15" s="23" customFormat="1" ht="37.5" customHeight="1" x14ac:dyDescent="0.25">
      <c r="A414" s="11">
        <v>411</v>
      </c>
      <c r="B414" s="24" t="s">
        <v>600</v>
      </c>
      <c r="C414" s="25" t="s">
        <v>25</v>
      </c>
      <c r="D414" s="25" t="s">
        <v>56</v>
      </c>
      <c r="E414" s="26" t="s">
        <v>44</v>
      </c>
      <c r="F414" s="27">
        <v>75000</v>
      </c>
      <c r="G414" s="17" t="s">
        <v>21</v>
      </c>
      <c r="H414" s="18">
        <f t="shared" si="47"/>
        <v>75000</v>
      </c>
      <c r="I414" s="19">
        <f t="shared" si="45"/>
        <v>2152.5</v>
      </c>
      <c r="J414" s="20">
        <v>6071.35</v>
      </c>
      <c r="K414" s="21">
        <f t="shared" si="46"/>
        <v>2280</v>
      </c>
      <c r="L414" s="20">
        <v>5313.37</v>
      </c>
      <c r="M414" s="22">
        <f>+I414+J414+K414+L414</f>
        <v>15817.220000000001</v>
      </c>
      <c r="N414" s="22">
        <f>+H414-I414-J414-K414-L414</f>
        <v>59182.779999999992</v>
      </c>
      <c r="O414" s="20" t="s">
        <v>32</v>
      </c>
    </row>
    <row r="415" spans="1:15" s="23" customFormat="1" ht="37.5" customHeight="1" x14ac:dyDescent="0.25">
      <c r="A415" s="11">
        <v>412</v>
      </c>
      <c r="B415" s="24" t="s">
        <v>601</v>
      </c>
      <c r="C415" s="25" t="s">
        <v>18</v>
      </c>
      <c r="D415" s="25" t="s">
        <v>19</v>
      </c>
      <c r="E415" s="26" t="s">
        <v>20</v>
      </c>
      <c r="F415" s="27">
        <v>10000</v>
      </c>
      <c r="G415" s="17" t="s">
        <v>21</v>
      </c>
      <c r="H415" s="18">
        <f t="shared" si="47"/>
        <v>10000</v>
      </c>
      <c r="I415" s="19">
        <f t="shared" si="45"/>
        <v>287</v>
      </c>
      <c r="J415" s="20" t="s">
        <v>22</v>
      </c>
      <c r="K415" s="21">
        <f t="shared" si="46"/>
        <v>304</v>
      </c>
      <c r="L415" s="20">
        <v>523.25</v>
      </c>
      <c r="M415" s="22">
        <f>+I415+K415+L415</f>
        <v>1114.25</v>
      </c>
      <c r="N415" s="22">
        <f>+H415-I415-K415-L415</f>
        <v>8885.75</v>
      </c>
      <c r="O415" s="20" t="s">
        <v>23</v>
      </c>
    </row>
    <row r="416" spans="1:15" s="23" customFormat="1" ht="37.5" customHeight="1" x14ac:dyDescent="0.25">
      <c r="A416" s="11">
        <v>413</v>
      </c>
      <c r="B416" s="24" t="s">
        <v>602</v>
      </c>
      <c r="C416" s="25" t="s">
        <v>362</v>
      </c>
      <c r="D416" s="25" t="s">
        <v>51</v>
      </c>
      <c r="E416" s="26" t="s">
        <v>36</v>
      </c>
      <c r="F416" s="27">
        <v>85000</v>
      </c>
      <c r="G416" s="17" t="s">
        <v>21</v>
      </c>
      <c r="H416" s="18">
        <f t="shared" si="47"/>
        <v>85000</v>
      </c>
      <c r="I416" s="19">
        <f t="shared" si="45"/>
        <v>2439.5</v>
      </c>
      <c r="J416" s="20">
        <v>8576.99</v>
      </c>
      <c r="K416" s="21">
        <f t="shared" si="46"/>
        <v>2584</v>
      </c>
      <c r="L416" s="20">
        <v>3675.3</v>
      </c>
      <c r="M416" s="22">
        <f>+I416+J416+K416+L416</f>
        <v>17275.79</v>
      </c>
      <c r="N416" s="22">
        <f>+H416-I416-J416-K416-L416</f>
        <v>67724.209999999992</v>
      </c>
      <c r="O416" s="20" t="s">
        <v>23</v>
      </c>
    </row>
    <row r="417" spans="1:15" s="23" customFormat="1" ht="37.5" customHeight="1" x14ac:dyDescent="0.25">
      <c r="A417" s="11">
        <v>414</v>
      </c>
      <c r="B417" s="24" t="s">
        <v>603</v>
      </c>
      <c r="C417" s="25" t="s">
        <v>63</v>
      </c>
      <c r="D417" s="25" t="s">
        <v>31</v>
      </c>
      <c r="E417" s="26" t="s">
        <v>20</v>
      </c>
      <c r="F417" s="27">
        <v>10000</v>
      </c>
      <c r="G417" s="17" t="s">
        <v>21</v>
      </c>
      <c r="H417" s="18">
        <f t="shared" si="47"/>
        <v>10000</v>
      </c>
      <c r="I417" s="19">
        <f t="shared" si="45"/>
        <v>287</v>
      </c>
      <c r="J417" s="20" t="s">
        <v>22</v>
      </c>
      <c r="K417" s="21">
        <f t="shared" si="46"/>
        <v>304</v>
      </c>
      <c r="L417" s="20">
        <v>5086.12</v>
      </c>
      <c r="M417" s="22">
        <f>+I417+K417+L417</f>
        <v>5677.12</v>
      </c>
      <c r="N417" s="22">
        <f>+H417-I417-K417-L417</f>
        <v>4322.88</v>
      </c>
      <c r="O417" s="20" t="s">
        <v>32</v>
      </c>
    </row>
    <row r="418" spans="1:15" s="23" customFormat="1" ht="37.5" customHeight="1" x14ac:dyDescent="0.25">
      <c r="A418" s="11">
        <v>415</v>
      </c>
      <c r="B418" s="24" t="s">
        <v>604</v>
      </c>
      <c r="C418" s="29" t="s">
        <v>101</v>
      </c>
      <c r="D418" s="25" t="s">
        <v>112</v>
      </c>
      <c r="E418" s="26" t="s">
        <v>20</v>
      </c>
      <c r="F418" s="27">
        <v>10000</v>
      </c>
      <c r="G418" s="17" t="s">
        <v>21</v>
      </c>
      <c r="H418" s="18">
        <f t="shared" si="47"/>
        <v>10000</v>
      </c>
      <c r="I418" s="19">
        <f t="shared" si="45"/>
        <v>287</v>
      </c>
      <c r="J418" s="20" t="s">
        <v>22</v>
      </c>
      <c r="K418" s="21">
        <f t="shared" si="46"/>
        <v>304</v>
      </c>
      <c r="L418" s="20">
        <v>23.25</v>
      </c>
      <c r="M418" s="22">
        <f>+I418+K418+L418</f>
        <v>614.25</v>
      </c>
      <c r="N418" s="22">
        <f>+H418-I418-K418-L418</f>
        <v>9385.75</v>
      </c>
      <c r="O418" s="20" t="s">
        <v>23</v>
      </c>
    </row>
    <row r="419" spans="1:15" s="23" customFormat="1" ht="37.5" customHeight="1" x14ac:dyDescent="0.25">
      <c r="A419" s="11">
        <v>416</v>
      </c>
      <c r="B419" s="24" t="s">
        <v>605</v>
      </c>
      <c r="C419" s="29"/>
      <c r="D419" s="25" t="s">
        <v>112</v>
      </c>
      <c r="E419" s="26" t="s">
        <v>20</v>
      </c>
      <c r="F419" s="27">
        <v>20000</v>
      </c>
      <c r="G419" s="17" t="s">
        <v>21</v>
      </c>
      <c r="H419" s="18">
        <f t="shared" si="47"/>
        <v>20000</v>
      </c>
      <c r="I419" s="19">
        <f t="shared" si="45"/>
        <v>574</v>
      </c>
      <c r="J419" s="20" t="s">
        <v>22</v>
      </c>
      <c r="K419" s="21">
        <f t="shared" si="46"/>
        <v>608</v>
      </c>
      <c r="L419" s="20" t="s">
        <v>22</v>
      </c>
      <c r="M419" s="22">
        <f>+I419+K419</f>
        <v>1182</v>
      </c>
      <c r="N419" s="22">
        <f>+H419-I419-K419</f>
        <v>18818</v>
      </c>
      <c r="O419" s="20" t="s">
        <v>23</v>
      </c>
    </row>
    <row r="420" spans="1:15" s="23" customFormat="1" ht="37.5" customHeight="1" x14ac:dyDescent="0.25">
      <c r="A420" s="11">
        <v>417</v>
      </c>
      <c r="B420" s="24" t="s">
        <v>606</v>
      </c>
      <c r="C420" s="25" t="s">
        <v>126</v>
      </c>
      <c r="D420" s="25" t="s">
        <v>56</v>
      </c>
      <c r="E420" s="26" t="s">
        <v>36</v>
      </c>
      <c r="F420" s="27">
        <v>75000</v>
      </c>
      <c r="G420" s="17" t="s">
        <v>21</v>
      </c>
      <c r="H420" s="18">
        <f t="shared" si="47"/>
        <v>75000</v>
      </c>
      <c r="I420" s="19">
        <f t="shared" si="45"/>
        <v>2152.5</v>
      </c>
      <c r="J420" s="20">
        <v>6071.35</v>
      </c>
      <c r="K420" s="21">
        <f t="shared" si="46"/>
        <v>2280</v>
      </c>
      <c r="L420" s="20">
        <v>13713.37</v>
      </c>
      <c r="M420" s="22">
        <f>+I420+J420+K420+L420</f>
        <v>24217.22</v>
      </c>
      <c r="N420" s="22">
        <f>+H420-I420-J420-K420-L420</f>
        <v>50782.779999999992</v>
      </c>
      <c r="O420" s="20" t="s">
        <v>23</v>
      </c>
    </row>
    <row r="421" spans="1:15" s="23" customFormat="1" ht="37.5" customHeight="1" x14ac:dyDescent="0.25">
      <c r="A421" s="11">
        <v>418</v>
      </c>
      <c r="B421" s="24" t="s">
        <v>607</v>
      </c>
      <c r="C421" s="25" t="s">
        <v>63</v>
      </c>
      <c r="D421" s="25" t="s">
        <v>19</v>
      </c>
      <c r="E421" s="26" t="s">
        <v>20</v>
      </c>
      <c r="F421" s="27">
        <v>10000</v>
      </c>
      <c r="G421" s="17" t="s">
        <v>21</v>
      </c>
      <c r="H421" s="18">
        <f t="shared" si="47"/>
        <v>10000</v>
      </c>
      <c r="I421" s="19">
        <f t="shared" si="45"/>
        <v>287</v>
      </c>
      <c r="J421" s="20" t="s">
        <v>22</v>
      </c>
      <c r="K421" s="21">
        <f t="shared" si="46"/>
        <v>304</v>
      </c>
      <c r="L421" s="22">
        <v>23.25</v>
      </c>
      <c r="M421" s="22">
        <f>+I421+K421+L421</f>
        <v>614.25</v>
      </c>
      <c r="N421" s="22">
        <f>+H421-I421-K421-L421</f>
        <v>9385.75</v>
      </c>
      <c r="O421" s="20" t="s">
        <v>23</v>
      </c>
    </row>
    <row r="422" spans="1:15" s="23" customFormat="1" ht="37.5" customHeight="1" x14ac:dyDescent="0.25">
      <c r="A422" s="11">
        <v>419</v>
      </c>
      <c r="B422" s="24" t="s">
        <v>608</v>
      </c>
      <c r="C422" s="25" t="s">
        <v>609</v>
      </c>
      <c r="D422" s="25" t="s">
        <v>610</v>
      </c>
      <c r="E422" s="26" t="s">
        <v>44</v>
      </c>
      <c r="F422" s="27">
        <v>18700</v>
      </c>
      <c r="G422" s="17" t="s">
        <v>21</v>
      </c>
      <c r="H422" s="18">
        <f t="shared" si="47"/>
        <v>18700</v>
      </c>
      <c r="I422" s="19">
        <f t="shared" si="45"/>
        <v>536.68999999999994</v>
      </c>
      <c r="J422" s="20" t="s">
        <v>22</v>
      </c>
      <c r="K422" s="21">
        <f t="shared" si="46"/>
        <v>568.48</v>
      </c>
      <c r="L422" s="20" t="s">
        <v>22</v>
      </c>
      <c r="M422" s="22">
        <f>+I422+K422</f>
        <v>1105.17</v>
      </c>
      <c r="N422" s="22">
        <f>+H422-I422-K422</f>
        <v>17594.830000000002</v>
      </c>
      <c r="O422" s="20" t="s">
        <v>23</v>
      </c>
    </row>
    <row r="423" spans="1:15" s="23" customFormat="1" ht="37.5" customHeight="1" x14ac:dyDescent="0.25">
      <c r="A423" s="11">
        <v>420</v>
      </c>
      <c r="B423" s="24" t="s">
        <v>611</v>
      </c>
      <c r="C423" s="25" t="s">
        <v>459</v>
      </c>
      <c r="D423" s="25" t="s">
        <v>303</v>
      </c>
      <c r="E423" s="26" t="s">
        <v>44</v>
      </c>
      <c r="F423" s="27">
        <v>85000</v>
      </c>
      <c r="G423" s="17" t="s">
        <v>21</v>
      </c>
      <c r="H423" s="18">
        <f t="shared" si="47"/>
        <v>85000</v>
      </c>
      <c r="I423" s="19">
        <f t="shared" si="45"/>
        <v>2439.5</v>
      </c>
      <c r="J423" s="20">
        <v>8576.99</v>
      </c>
      <c r="K423" s="21">
        <f t="shared" si="46"/>
        <v>2584</v>
      </c>
      <c r="L423" s="20">
        <v>10423.91</v>
      </c>
      <c r="M423" s="22">
        <f>+I423+J423+K423+L423</f>
        <v>24024.400000000001</v>
      </c>
      <c r="N423" s="22">
        <f>+H423-I423-J423-K423-L423</f>
        <v>60975.599999999991</v>
      </c>
      <c r="O423" s="20" t="s">
        <v>23</v>
      </c>
    </row>
    <row r="424" spans="1:15" s="23" customFormat="1" ht="37.5" customHeight="1" x14ac:dyDescent="0.25">
      <c r="A424" s="11">
        <v>421</v>
      </c>
      <c r="B424" s="24" t="s">
        <v>612</v>
      </c>
      <c r="C424" s="25" t="s">
        <v>170</v>
      </c>
      <c r="D424" s="25" t="s">
        <v>56</v>
      </c>
      <c r="E424" s="26" t="s">
        <v>36</v>
      </c>
      <c r="F424" s="27">
        <v>75000</v>
      </c>
      <c r="G424" s="17" t="s">
        <v>21</v>
      </c>
      <c r="H424" s="18">
        <f t="shared" si="47"/>
        <v>75000</v>
      </c>
      <c r="I424" s="19">
        <f t="shared" si="45"/>
        <v>2152.5</v>
      </c>
      <c r="J424" s="20">
        <v>6309.38</v>
      </c>
      <c r="K424" s="21">
        <f t="shared" si="46"/>
        <v>2280</v>
      </c>
      <c r="L424" s="20">
        <v>19622.45</v>
      </c>
      <c r="M424" s="22">
        <f>+I424+J424+K424+L424</f>
        <v>30364.33</v>
      </c>
      <c r="N424" s="22">
        <f>+H424-I424-J424-K424-L424</f>
        <v>44635.67</v>
      </c>
      <c r="O424" s="20" t="s">
        <v>23</v>
      </c>
    </row>
    <row r="425" spans="1:15" s="23" customFormat="1" ht="37.5" customHeight="1" x14ac:dyDescent="0.25">
      <c r="A425" s="11">
        <v>422</v>
      </c>
      <c r="B425" s="24" t="s">
        <v>613</v>
      </c>
      <c r="C425" s="25" t="s">
        <v>101</v>
      </c>
      <c r="D425" s="25" t="s">
        <v>137</v>
      </c>
      <c r="E425" s="26" t="s">
        <v>36</v>
      </c>
      <c r="F425" s="27">
        <v>50000</v>
      </c>
      <c r="G425" s="17" t="s">
        <v>21</v>
      </c>
      <c r="H425" s="18">
        <f t="shared" si="47"/>
        <v>50000</v>
      </c>
      <c r="I425" s="19">
        <f t="shared" si="45"/>
        <v>1435</v>
      </c>
      <c r="J425" s="20">
        <v>1854</v>
      </c>
      <c r="K425" s="21">
        <f t="shared" si="46"/>
        <v>1520</v>
      </c>
      <c r="L425" s="22">
        <v>23.25</v>
      </c>
      <c r="M425" s="22">
        <f>+I425+J425+K425+L425</f>
        <v>4832.25</v>
      </c>
      <c r="N425" s="22">
        <f>+H425-I425-J425-K425-L425</f>
        <v>45167.75</v>
      </c>
      <c r="O425" s="20" t="s">
        <v>23</v>
      </c>
    </row>
    <row r="426" spans="1:15" s="23" customFormat="1" ht="37.5" customHeight="1" x14ac:dyDescent="0.25">
      <c r="A426" s="11">
        <v>423</v>
      </c>
      <c r="B426" s="24" t="s">
        <v>614</v>
      </c>
      <c r="C426" s="25" t="s">
        <v>203</v>
      </c>
      <c r="D426" s="25" t="s">
        <v>31</v>
      </c>
      <c r="E426" s="26" t="s">
        <v>20</v>
      </c>
      <c r="F426" s="27">
        <v>10000</v>
      </c>
      <c r="G426" s="17" t="s">
        <v>21</v>
      </c>
      <c r="H426" s="18">
        <f t="shared" si="47"/>
        <v>10000</v>
      </c>
      <c r="I426" s="19">
        <f t="shared" si="45"/>
        <v>287</v>
      </c>
      <c r="J426" s="20" t="s">
        <v>22</v>
      </c>
      <c r="K426" s="21">
        <f t="shared" si="46"/>
        <v>304</v>
      </c>
      <c r="L426" s="20">
        <v>1213.3699999999999</v>
      </c>
      <c r="M426" s="22">
        <f>+I426+K426+L426</f>
        <v>1804.37</v>
      </c>
      <c r="N426" s="22">
        <f>+H426-I426-K426-L426</f>
        <v>8195.630000000001</v>
      </c>
      <c r="O426" s="20" t="s">
        <v>32</v>
      </c>
    </row>
    <row r="427" spans="1:15" s="23" customFormat="1" ht="37.5" customHeight="1" x14ac:dyDescent="0.25">
      <c r="A427" s="11">
        <v>424</v>
      </c>
      <c r="B427" s="24" t="s">
        <v>615</v>
      </c>
      <c r="C427" s="25" t="s">
        <v>201</v>
      </c>
      <c r="D427" s="25" t="s">
        <v>56</v>
      </c>
      <c r="E427" s="26" t="s">
        <v>36</v>
      </c>
      <c r="F427" s="27">
        <v>75000</v>
      </c>
      <c r="G427" s="17" t="s">
        <v>21</v>
      </c>
      <c r="H427" s="18">
        <f t="shared" si="47"/>
        <v>75000</v>
      </c>
      <c r="I427" s="19">
        <f t="shared" si="45"/>
        <v>2152.5</v>
      </c>
      <c r="J427" s="20">
        <v>6309.38</v>
      </c>
      <c r="K427" s="21">
        <f t="shared" si="46"/>
        <v>2280</v>
      </c>
      <c r="L427" s="20">
        <v>32291.72</v>
      </c>
      <c r="M427" s="22">
        <f>+I427+J427+K427+L427</f>
        <v>43033.600000000006</v>
      </c>
      <c r="N427" s="22">
        <f>+H427-I427-J427-K427-L427</f>
        <v>31966.399999999994</v>
      </c>
      <c r="O427" s="20" t="s">
        <v>32</v>
      </c>
    </row>
    <row r="428" spans="1:15" s="23" customFormat="1" ht="37.5" customHeight="1" x14ac:dyDescent="0.25">
      <c r="A428" s="11">
        <v>425</v>
      </c>
      <c r="B428" s="24" t="s">
        <v>616</v>
      </c>
      <c r="C428" s="25" t="s">
        <v>145</v>
      </c>
      <c r="D428" s="25" t="s">
        <v>59</v>
      </c>
      <c r="E428" s="26" t="s">
        <v>44</v>
      </c>
      <c r="F428" s="27">
        <v>35000</v>
      </c>
      <c r="G428" s="17" t="s">
        <v>21</v>
      </c>
      <c r="H428" s="18">
        <f t="shared" si="47"/>
        <v>35000</v>
      </c>
      <c r="I428" s="19">
        <f t="shared" si="45"/>
        <v>1004.5</v>
      </c>
      <c r="J428" s="20"/>
      <c r="K428" s="21">
        <f t="shared" si="46"/>
        <v>1064</v>
      </c>
      <c r="L428" s="20">
        <v>16606.78</v>
      </c>
      <c r="M428" s="22">
        <f>+I428+K428+L428</f>
        <v>18675.28</v>
      </c>
      <c r="N428" s="22">
        <f>+H428-I428-K428-L428</f>
        <v>16324.720000000001</v>
      </c>
      <c r="O428" s="20" t="s">
        <v>32</v>
      </c>
    </row>
    <row r="429" spans="1:15" s="23" customFormat="1" ht="37.5" customHeight="1" x14ac:dyDescent="0.25">
      <c r="A429" s="11">
        <v>426</v>
      </c>
      <c r="B429" s="24" t="s">
        <v>617</v>
      </c>
      <c r="C429" s="25" t="s">
        <v>18</v>
      </c>
      <c r="D429" s="25" t="s">
        <v>19</v>
      </c>
      <c r="E429" s="26" t="s">
        <v>20</v>
      </c>
      <c r="F429" s="27">
        <v>10000</v>
      </c>
      <c r="G429" s="17" t="s">
        <v>21</v>
      </c>
      <c r="H429" s="18">
        <f t="shared" si="47"/>
        <v>10000</v>
      </c>
      <c r="I429" s="19">
        <f t="shared" si="45"/>
        <v>287</v>
      </c>
      <c r="J429" s="20" t="s">
        <v>22</v>
      </c>
      <c r="K429" s="21">
        <f t="shared" si="46"/>
        <v>304</v>
      </c>
      <c r="L429" s="20">
        <v>2251.59</v>
      </c>
      <c r="M429" s="22">
        <f>+I429+K429+L429</f>
        <v>2842.59</v>
      </c>
      <c r="N429" s="22">
        <f>+H429-I429-K429-L429</f>
        <v>7157.41</v>
      </c>
      <c r="O429" s="20" t="s">
        <v>23</v>
      </c>
    </row>
    <row r="430" spans="1:15" s="23" customFormat="1" ht="37.5" customHeight="1" x14ac:dyDescent="0.25">
      <c r="A430" s="11">
        <v>427</v>
      </c>
      <c r="B430" s="24" t="s">
        <v>618</v>
      </c>
      <c r="C430" s="25" t="s">
        <v>337</v>
      </c>
      <c r="D430" s="25" t="s">
        <v>19</v>
      </c>
      <c r="E430" s="26" t="s">
        <v>44</v>
      </c>
      <c r="F430" s="27">
        <v>10000</v>
      </c>
      <c r="G430" s="17" t="s">
        <v>21</v>
      </c>
      <c r="H430" s="18">
        <f t="shared" si="47"/>
        <v>10000</v>
      </c>
      <c r="I430" s="19">
        <f t="shared" si="45"/>
        <v>287</v>
      </c>
      <c r="J430" s="20" t="s">
        <v>22</v>
      </c>
      <c r="K430" s="21">
        <f t="shared" si="46"/>
        <v>304</v>
      </c>
      <c r="L430" s="20">
        <v>23.25</v>
      </c>
      <c r="M430" s="22">
        <f>+I430+K430+L430</f>
        <v>614.25</v>
      </c>
      <c r="N430" s="22">
        <f>+H430-I430-K430-L430</f>
        <v>9385.75</v>
      </c>
      <c r="O430" s="20" t="s">
        <v>23</v>
      </c>
    </row>
    <row r="431" spans="1:15" s="23" customFormat="1" ht="37.5" customHeight="1" x14ac:dyDescent="0.25">
      <c r="A431" s="11">
        <v>428</v>
      </c>
      <c r="B431" s="24" t="s">
        <v>619</v>
      </c>
      <c r="C431" s="25" t="s">
        <v>80</v>
      </c>
      <c r="D431" s="30" t="s">
        <v>575</v>
      </c>
      <c r="E431" s="30" t="s">
        <v>71</v>
      </c>
      <c r="F431" s="33">
        <v>16458.2</v>
      </c>
      <c r="G431" s="17" t="s">
        <v>21</v>
      </c>
      <c r="H431" s="18">
        <f t="shared" si="47"/>
        <v>16458.2</v>
      </c>
      <c r="I431" s="19">
        <f t="shared" si="45"/>
        <v>472.35034000000002</v>
      </c>
      <c r="J431" s="20" t="s">
        <v>22</v>
      </c>
      <c r="K431" s="21">
        <f t="shared" si="46"/>
        <v>500.32928000000004</v>
      </c>
      <c r="L431" s="20">
        <v>1523.25</v>
      </c>
      <c r="M431" s="22">
        <f>+I431+K431+L431</f>
        <v>2495.9296199999999</v>
      </c>
      <c r="N431" s="22">
        <f>+H431-I431-K431-L431</f>
        <v>13962.27038</v>
      </c>
      <c r="O431" s="20" t="s">
        <v>23</v>
      </c>
    </row>
    <row r="432" spans="1:15" s="23" customFormat="1" ht="37.5" customHeight="1" x14ac:dyDescent="0.25">
      <c r="A432" s="11">
        <v>429</v>
      </c>
      <c r="B432" s="24" t="s">
        <v>620</v>
      </c>
      <c r="C432" s="25" t="s">
        <v>198</v>
      </c>
      <c r="D432" s="25" t="s">
        <v>621</v>
      </c>
      <c r="E432" s="26" t="s">
        <v>36</v>
      </c>
      <c r="F432" s="27">
        <v>44000</v>
      </c>
      <c r="G432" s="17" t="s">
        <v>21</v>
      </c>
      <c r="H432" s="18">
        <f t="shared" si="47"/>
        <v>44000</v>
      </c>
      <c r="I432" s="19">
        <f t="shared" si="45"/>
        <v>1262.8</v>
      </c>
      <c r="J432" s="20">
        <v>828.67</v>
      </c>
      <c r="K432" s="21">
        <f t="shared" si="46"/>
        <v>1337.6</v>
      </c>
      <c r="L432" s="20">
        <v>7343.08</v>
      </c>
      <c r="M432" s="22">
        <f>+I432+J432+K432+L432</f>
        <v>10772.15</v>
      </c>
      <c r="N432" s="22">
        <f>+H432-I432-J432-K432-L432</f>
        <v>33227.85</v>
      </c>
      <c r="O432" s="20" t="s">
        <v>23</v>
      </c>
    </row>
    <row r="433" spans="1:15" s="23" customFormat="1" ht="37.5" customHeight="1" x14ac:dyDescent="0.25">
      <c r="A433" s="11">
        <v>430</v>
      </c>
      <c r="B433" s="24" t="s">
        <v>622</v>
      </c>
      <c r="C433" s="29" t="s">
        <v>55</v>
      </c>
      <c r="D433" s="25" t="s">
        <v>137</v>
      </c>
      <c r="E433" s="26" t="s">
        <v>44</v>
      </c>
      <c r="F433" s="27">
        <v>50000</v>
      </c>
      <c r="G433" s="17" t="s">
        <v>21</v>
      </c>
      <c r="H433" s="18">
        <f t="shared" si="47"/>
        <v>50000</v>
      </c>
      <c r="I433" s="19">
        <f t="shared" si="45"/>
        <v>1435</v>
      </c>
      <c r="J433" s="20">
        <v>1854</v>
      </c>
      <c r="K433" s="21">
        <f t="shared" si="46"/>
        <v>1520</v>
      </c>
      <c r="L433" s="20">
        <v>1123.25</v>
      </c>
      <c r="M433" s="22">
        <f>+I433+J433+K433+L433</f>
        <v>5932.25</v>
      </c>
      <c r="N433" s="22">
        <f>+H433-I433-J433-K433-L433</f>
        <v>44067.75</v>
      </c>
      <c r="O433" s="20" t="s">
        <v>23</v>
      </c>
    </row>
    <row r="434" spans="1:15" s="23" customFormat="1" ht="37.5" customHeight="1" x14ac:dyDescent="0.25">
      <c r="A434" s="11">
        <v>431</v>
      </c>
      <c r="B434" s="24" t="s">
        <v>623</v>
      </c>
      <c r="C434" s="25" t="s">
        <v>93</v>
      </c>
      <c r="D434" s="25" t="s">
        <v>112</v>
      </c>
      <c r="E434" s="26" t="s">
        <v>20</v>
      </c>
      <c r="F434" s="27">
        <v>11000</v>
      </c>
      <c r="G434" s="17" t="s">
        <v>21</v>
      </c>
      <c r="H434" s="18">
        <f t="shared" si="47"/>
        <v>11000</v>
      </c>
      <c r="I434" s="19">
        <f t="shared" si="45"/>
        <v>315.7</v>
      </c>
      <c r="J434" s="20" t="s">
        <v>22</v>
      </c>
      <c r="K434" s="21">
        <f t="shared" si="46"/>
        <v>334.4</v>
      </c>
      <c r="L434" s="20">
        <v>23.25</v>
      </c>
      <c r="M434" s="22">
        <f>+I434+K434+L434</f>
        <v>673.34999999999991</v>
      </c>
      <c r="N434" s="22">
        <f>+H434-I434-K434-L434</f>
        <v>10326.65</v>
      </c>
      <c r="O434" s="20" t="s">
        <v>23</v>
      </c>
    </row>
    <row r="435" spans="1:15" s="23" customFormat="1" ht="37.5" customHeight="1" x14ac:dyDescent="0.25">
      <c r="A435" s="11">
        <v>432</v>
      </c>
      <c r="B435" s="24" t="s">
        <v>624</v>
      </c>
      <c r="C435" s="25" t="s">
        <v>203</v>
      </c>
      <c r="D435" s="25" t="s">
        <v>48</v>
      </c>
      <c r="E435" s="26" t="s">
        <v>20</v>
      </c>
      <c r="F435" s="27">
        <v>10000</v>
      </c>
      <c r="G435" s="17" t="s">
        <v>21</v>
      </c>
      <c r="H435" s="18">
        <f t="shared" si="47"/>
        <v>10000</v>
      </c>
      <c r="I435" s="19">
        <f t="shared" si="45"/>
        <v>287</v>
      </c>
      <c r="J435" s="20" t="s">
        <v>22</v>
      </c>
      <c r="K435" s="21">
        <f t="shared" si="46"/>
        <v>304</v>
      </c>
      <c r="L435" s="20">
        <v>23.25</v>
      </c>
      <c r="M435" s="22">
        <f>+I435+K435+L435</f>
        <v>614.25</v>
      </c>
      <c r="N435" s="22">
        <f>+H435-I435-K435-L435</f>
        <v>9385.75</v>
      </c>
      <c r="O435" s="20" t="s">
        <v>23</v>
      </c>
    </row>
    <row r="436" spans="1:15" s="23" customFormat="1" ht="37.5" customHeight="1" x14ac:dyDescent="0.25">
      <c r="A436" s="11">
        <v>433</v>
      </c>
      <c r="B436" s="24" t="s">
        <v>625</v>
      </c>
      <c r="C436" s="25" t="s">
        <v>27</v>
      </c>
      <c r="D436" s="25" t="s">
        <v>19</v>
      </c>
      <c r="E436" s="26" t="s">
        <v>20</v>
      </c>
      <c r="F436" s="27">
        <v>11000</v>
      </c>
      <c r="G436" s="17" t="s">
        <v>21</v>
      </c>
      <c r="H436" s="18">
        <f t="shared" si="47"/>
        <v>11000</v>
      </c>
      <c r="I436" s="19">
        <f t="shared" si="45"/>
        <v>315.7</v>
      </c>
      <c r="J436" s="20" t="s">
        <v>22</v>
      </c>
      <c r="K436" s="21">
        <f t="shared" si="46"/>
        <v>334.4</v>
      </c>
      <c r="L436" s="20">
        <v>23.25</v>
      </c>
      <c r="M436" s="22">
        <f>+I436+K436+L436</f>
        <v>673.34999999999991</v>
      </c>
      <c r="N436" s="22">
        <f>+H436-I436-K436-L436</f>
        <v>10326.65</v>
      </c>
      <c r="O436" s="20" t="s">
        <v>23</v>
      </c>
    </row>
    <row r="437" spans="1:15" s="23" customFormat="1" ht="37.5" customHeight="1" x14ac:dyDescent="0.25">
      <c r="A437" s="11">
        <v>434</v>
      </c>
      <c r="B437" s="24" t="s">
        <v>626</v>
      </c>
      <c r="C437" s="25" t="s">
        <v>63</v>
      </c>
      <c r="D437" s="25" t="s">
        <v>59</v>
      </c>
      <c r="E437" s="26" t="s">
        <v>36</v>
      </c>
      <c r="F437" s="27">
        <v>60000</v>
      </c>
      <c r="G437" s="17" t="s">
        <v>21</v>
      </c>
      <c r="H437" s="18">
        <f t="shared" si="47"/>
        <v>60000</v>
      </c>
      <c r="I437" s="19">
        <f t="shared" si="45"/>
        <v>1722</v>
      </c>
      <c r="J437" s="20">
        <v>3486.68</v>
      </c>
      <c r="K437" s="21">
        <f t="shared" si="46"/>
        <v>1824</v>
      </c>
      <c r="L437" s="20">
        <v>20061.09</v>
      </c>
      <c r="M437" s="22">
        <f>+I437+J437+K437+L437</f>
        <v>27093.77</v>
      </c>
      <c r="N437" s="22">
        <f>+H437-I437-J437-K437-L437</f>
        <v>32906.229999999996</v>
      </c>
      <c r="O437" s="20" t="s">
        <v>23</v>
      </c>
    </row>
    <row r="438" spans="1:15" s="23" customFormat="1" ht="37.5" customHeight="1" x14ac:dyDescent="0.25">
      <c r="A438" s="11">
        <v>435</v>
      </c>
      <c r="B438" s="24" t="s">
        <v>627</v>
      </c>
      <c r="C438" s="25" t="s">
        <v>30</v>
      </c>
      <c r="D438" s="25" t="s">
        <v>31</v>
      </c>
      <c r="E438" s="26" t="s">
        <v>20</v>
      </c>
      <c r="F438" s="27">
        <v>10000</v>
      </c>
      <c r="G438" s="17" t="s">
        <v>21</v>
      </c>
      <c r="H438" s="18">
        <f t="shared" si="47"/>
        <v>10000</v>
      </c>
      <c r="I438" s="19">
        <f t="shared" si="45"/>
        <v>287</v>
      </c>
      <c r="J438" s="20" t="s">
        <v>22</v>
      </c>
      <c r="K438" s="21">
        <f t="shared" si="46"/>
        <v>304</v>
      </c>
      <c r="L438" s="20">
        <v>1253.8699999999999</v>
      </c>
      <c r="M438" s="22">
        <f>+I438+K438+L438</f>
        <v>1844.87</v>
      </c>
      <c r="N438" s="22">
        <f>+H438-I438-K438-L438</f>
        <v>8155.13</v>
      </c>
      <c r="O438" s="20" t="s">
        <v>32</v>
      </c>
    </row>
    <row r="439" spans="1:15" s="23" customFormat="1" ht="37.5" customHeight="1" x14ac:dyDescent="0.25">
      <c r="A439" s="11">
        <v>436</v>
      </c>
      <c r="B439" s="24" t="s">
        <v>628</v>
      </c>
      <c r="C439" s="25" t="s">
        <v>147</v>
      </c>
      <c r="D439" s="30" t="s">
        <v>575</v>
      </c>
      <c r="E439" s="30" t="s">
        <v>71</v>
      </c>
      <c r="F439" s="33">
        <v>20000</v>
      </c>
      <c r="G439" s="17" t="s">
        <v>21</v>
      </c>
      <c r="H439" s="18">
        <f t="shared" si="47"/>
        <v>20000</v>
      </c>
      <c r="I439" s="19">
        <f t="shared" si="45"/>
        <v>574</v>
      </c>
      <c r="J439" s="20" t="s">
        <v>22</v>
      </c>
      <c r="K439" s="21">
        <f t="shared" si="46"/>
        <v>608</v>
      </c>
      <c r="L439" s="20">
        <v>23.25</v>
      </c>
      <c r="M439" s="22">
        <f>+I439+K439+L439</f>
        <v>1205.25</v>
      </c>
      <c r="N439" s="22">
        <f>+H439-I439-K439-L439</f>
        <v>18794.75</v>
      </c>
      <c r="O439" s="20" t="s">
        <v>32</v>
      </c>
    </row>
    <row r="440" spans="1:15" s="23" customFormat="1" ht="37.5" customHeight="1" x14ac:dyDescent="0.25">
      <c r="A440" s="11">
        <v>437</v>
      </c>
      <c r="B440" s="24" t="s">
        <v>629</v>
      </c>
      <c r="C440" s="25" t="s">
        <v>147</v>
      </c>
      <c r="D440" s="30" t="s">
        <v>148</v>
      </c>
      <c r="E440" s="30" t="s">
        <v>71</v>
      </c>
      <c r="F440" s="33">
        <v>10000</v>
      </c>
      <c r="G440" s="17" t="s">
        <v>21</v>
      </c>
      <c r="H440" s="18">
        <f t="shared" si="47"/>
        <v>10000</v>
      </c>
      <c r="I440" s="19">
        <f t="shared" si="45"/>
        <v>287</v>
      </c>
      <c r="J440" s="20" t="s">
        <v>22</v>
      </c>
      <c r="K440" s="21">
        <f t="shared" si="46"/>
        <v>304</v>
      </c>
      <c r="L440" s="20">
        <v>23.25</v>
      </c>
      <c r="M440" s="22">
        <f>+I440+K440+L440</f>
        <v>614.25</v>
      </c>
      <c r="N440" s="22">
        <f>+H440-I440-K440-L440</f>
        <v>9385.75</v>
      </c>
      <c r="O440" s="20" t="s">
        <v>32</v>
      </c>
    </row>
    <row r="441" spans="1:15" s="23" customFormat="1" ht="37.5" customHeight="1" x14ac:dyDescent="0.25">
      <c r="A441" s="11">
        <v>438</v>
      </c>
      <c r="B441" s="24" t="s">
        <v>630</v>
      </c>
      <c r="C441" s="25" t="s">
        <v>101</v>
      </c>
      <c r="D441" s="25" t="s">
        <v>137</v>
      </c>
      <c r="E441" s="26" t="s">
        <v>36</v>
      </c>
      <c r="F441" s="27">
        <v>50000</v>
      </c>
      <c r="G441" s="17" t="s">
        <v>21</v>
      </c>
      <c r="H441" s="18">
        <f t="shared" si="47"/>
        <v>50000</v>
      </c>
      <c r="I441" s="19">
        <f t="shared" si="45"/>
        <v>1435</v>
      </c>
      <c r="J441" s="20">
        <v>1854</v>
      </c>
      <c r="K441" s="21">
        <f t="shared" si="46"/>
        <v>1520</v>
      </c>
      <c r="L441" s="20">
        <v>9308.89</v>
      </c>
      <c r="M441" s="22">
        <f>+I441+J441+K441+L441</f>
        <v>14117.89</v>
      </c>
      <c r="N441" s="22">
        <f>+H441-I441-J441-K441-L441</f>
        <v>35882.11</v>
      </c>
      <c r="O441" s="20" t="s">
        <v>23</v>
      </c>
    </row>
    <row r="442" spans="1:15" s="23" customFormat="1" ht="37.5" customHeight="1" x14ac:dyDescent="0.25">
      <c r="A442" s="11">
        <v>439</v>
      </c>
      <c r="B442" s="24" t="s">
        <v>631</v>
      </c>
      <c r="C442" s="25" t="s">
        <v>145</v>
      </c>
      <c r="D442" s="25" t="s">
        <v>137</v>
      </c>
      <c r="E442" s="26" t="s">
        <v>44</v>
      </c>
      <c r="F442" s="27">
        <v>50000</v>
      </c>
      <c r="G442" s="17" t="s">
        <v>21</v>
      </c>
      <c r="H442" s="18">
        <f t="shared" si="47"/>
        <v>50000</v>
      </c>
      <c r="I442" s="19">
        <f t="shared" ref="I442:I505" si="48">+H442*2.87%</f>
        <v>1435</v>
      </c>
      <c r="J442" s="20">
        <v>1854</v>
      </c>
      <c r="K442" s="21">
        <f t="shared" si="46"/>
        <v>1520</v>
      </c>
      <c r="L442" s="20">
        <v>11004.24</v>
      </c>
      <c r="M442" s="22">
        <f>+I442+J442+K442+L442</f>
        <v>15813.24</v>
      </c>
      <c r="N442" s="22">
        <f>+H442-I442-J442-K442-L442</f>
        <v>34186.76</v>
      </c>
      <c r="O442" s="20" t="s">
        <v>23</v>
      </c>
    </row>
    <row r="443" spans="1:15" s="23" customFormat="1" ht="37.5" customHeight="1" x14ac:dyDescent="0.25">
      <c r="A443" s="11">
        <v>440</v>
      </c>
      <c r="B443" s="24" t="s">
        <v>632</v>
      </c>
      <c r="C443" s="25" t="s">
        <v>441</v>
      </c>
      <c r="D443" s="25" t="s">
        <v>51</v>
      </c>
      <c r="E443" s="26" t="s">
        <v>44</v>
      </c>
      <c r="F443" s="27">
        <v>85000</v>
      </c>
      <c r="G443" s="17" t="s">
        <v>21</v>
      </c>
      <c r="H443" s="18">
        <f t="shared" si="47"/>
        <v>85000</v>
      </c>
      <c r="I443" s="19">
        <f t="shared" si="48"/>
        <v>2439.5</v>
      </c>
      <c r="J443" s="20">
        <v>8576.99</v>
      </c>
      <c r="K443" s="21">
        <f t="shared" si="46"/>
        <v>2584</v>
      </c>
      <c r="L443" s="20">
        <v>123.25</v>
      </c>
      <c r="M443" s="22">
        <f>+I443+J443+K443+L443</f>
        <v>13723.74</v>
      </c>
      <c r="N443" s="22">
        <f>+H443-I443-J443-K443-L443</f>
        <v>71276.259999999995</v>
      </c>
      <c r="O443" s="20" t="s">
        <v>23</v>
      </c>
    </row>
    <row r="444" spans="1:15" s="23" customFormat="1" ht="37.5" customHeight="1" x14ac:dyDescent="0.25">
      <c r="A444" s="11">
        <v>441</v>
      </c>
      <c r="B444" s="24" t="s">
        <v>633</v>
      </c>
      <c r="C444" s="25" t="s">
        <v>198</v>
      </c>
      <c r="D444" s="25" t="s">
        <v>122</v>
      </c>
      <c r="E444" s="26" t="s">
        <v>44</v>
      </c>
      <c r="F444" s="27">
        <f>20900+7100</f>
        <v>28000</v>
      </c>
      <c r="G444" s="17" t="s">
        <v>21</v>
      </c>
      <c r="H444" s="18">
        <f t="shared" si="47"/>
        <v>28000</v>
      </c>
      <c r="I444" s="19">
        <f t="shared" si="48"/>
        <v>803.6</v>
      </c>
      <c r="J444" s="20" t="s">
        <v>22</v>
      </c>
      <c r="K444" s="21">
        <f t="shared" ref="K444:K507" si="49">+H444*3.04%</f>
        <v>851.2</v>
      </c>
      <c r="L444" s="20">
        <v>461.24</v>
      </c>
      <c r="M444" s="22">
        <f>+I444+K444+L444</f>
        <v>2116.04</v>
      </c>
      <c r="N444" s="22">
        <f>+H444-I444-K444-L444</f>
        <v>25883.96</v>
      </c>
      <c r="O444" s="20" t="s">
        <v>32</v>
      </c>
    </row>
    <row r="445" spans="1:15" s="23" customFormat="1" ht="37.5" customHeight="1" x14ac:dyDescent="0.25">
      <c r="A445" s="11">
        <v>442</v>
      </c>
      <c r="B445" s="24" t="s">
        <v>634</v>
      </c>
      <c r="C445" s="25" t="s">
        <v>93</v>
      </c>
      <c r="D445" s="25" t="s">
        <v>19</v>
      </c>
      <c r="E445" s="26" t="s">
        <v>20</v>
      </c>
      <c r="F445" s="27">
        <v>11000</v>
      </c>
      <c r="G445" s="17" t="s">
        <v>21</v>
      </c>
      <c r="H445" s="18">
        <f t="shared" si="47"/>
        <v>11000</v>
      </c>
      <c r="I445" s="19">
        <f t="shared" si="48"/>
        <v>315.7</v>
      </c>
      <c r="J445" s="20" t="s">
        <v>22</v>
      </c>
      <c r="K445" s="21">
        <f t="shared" si="49"/>
        <v>334.4</v>
      </c>
      <c r="L445" s="20">
        <v>23.25</v>
      </c>
      <c r="M445" s="22">
        <f>+I445+K445+L445</f>
        <v>673.34999999999991</v>
      </c>
      <c r="N445" s="22">
        <f>+H445-I445-K445-L445</f>
        <v>10326.65</v>
      </c>
      <c r="O445" s="20" t="s">
        <v>23</v>
      </c>
    </row>
    <row r="446" spans="1:15" s="23" customFormat="1" ht="37.5" customHeight="1" x14ac:dyDescent="0.25">
      <c r="A446" s="11">
        <v>443</v>
      </c>
      <c r="B446" s="24" t="s">
        <v>635</v>
      </c>
      <c r="C446" s="25" t="s">
        <v>147</v>
      </c>
      <c r="D446" s="25" t="s">
        <v>148</v>
      </c>
      <c r="E446" s="26" t="s">
        <v>20</v>
      </c>
      <c r="F446" s="27">
        <v>10000</v>
      </c>
      <c r="G446" s="17" t="s">
        <v>21</v>
      </c>
      <c r="H446" s="18">
        <f t="shared" si="47"/>
        <v>10000</v>
      </c>
      <c r="I446" s="19">
        <f t="shared" si="48"/>
        <v>287</v>
      </c>
      <c r="J446" s="20" t="s">
        <v>22</v>
      </c>
      <c r="K446" s="21">
        <f t="shared" si="49"/>
        <v>304</v>
      </c>
      <c r="L446" s="20">
        <v>523.25</v>
      </c>
      <c r="M446" s="22">
        <f>+I446+K446+L446</f>
        <v>1114.25</v>
      </c>
      <c r="N446" s="22">
        <f>+H446-I446-K446-L446</f>
        <v>8885.75</v>
      </c>
      <c r="O446" s="20" t="s">
        <v>23</v>
      </c>
    </row>
    <row r="447" spans="1:15" s="23" customFormat="1" ht="37.5" customHeight="1" x14ac:dyDescent="0.25">
      <c r="A447" s="11">
        <v>444</v>
      </c>
      <c r="B447" s="24" t="s">
        <v>636</v>
      </c>
      <c r="C447" s="25" t="s">
        <v>167</v>
      </c>
      <c r="D447" s="25" t="s">
        <v>56</v>
      </c>
      <c r="E447" s="26" t="s">
        <v>36</v>
      </c>
      <c r="F447" s="27">
        <v>75000</v>
      </c>
      <c r="G447" s="17" t="s">
        <v>21</v>
      </c>
      <c r="H447" s="18">
        <f t="shared" si="47"/>
        <v>75000</v>
      </c>
      <c r="I447" s="19">
        <f t="shared" si="48"/>
        <v>2152.5</v>
      </c>
      <c r="J447" s="20">
        <v>5833.33</v>
      </c>
      <c r="K447" s="21">
        <f t="shared" si="49"/>
        <v>2280</v>
      </c>
      <c r="L447" s="20">
        <v>3095.35</v>
      </c>
      <c r="M447" s="22">
        <f>+I447+J447+K447+L447</f>
        <v>13361.18</v>
      </c>
      <c r="N447" s="22">
        <f>+H447-I447-J447-K447-L447</f>
        <v>61638.82</v>
      </c>
      <c r="O447" s="20" t="s">
        <v>23</v>
      </c>
    </row>
    <row r="448" spans="1:15" s="23" customFormat="1" ht="37.5" customHeight="1" x14ac:dyDescent="0.25">
      <c r="A448" s="11">
        <v>445</v>
      </c>
      <c r="B448" s="24" t="s">
        <v>637</v>
      </c>
      <c r="C448" s="25" t="s">
        <v>27</v>
      </c>
      <c r="D448" s="25" t="s">
        <v>61</v>
      </c>
      <c r="E448" s="26" t="s">
        <v>20</v>
      </c>
      <c r="F448" s="27">
        <v>12100</v>
      </c>
      <c r="G448" s="17" t="s">
        <v>21</v>
      </c>
      <c r="H448" s="18">
        <f t="shared" si="47"/>
        <v>12100</v>
      </c>
      <c r="I448" s="19">
        <f t="shared" si="48"/>
        <v>347.27</v>
      </c>
      <c r="J448" s="20" t="s">
        <v>22</v>
      </c>
      <c r="K448" s="21">
        <f t="shared" si="49"/>
        <v>367.84</v>
      </c>
      <c r="L448" s="20">
        <v>23.25</v>
      </c>
      <c r="M448" s="22">
        <f>+I448+K448+L448</f>
        <v>738.3599999999999</v>
      </c>
      <c r="N448" s="22">
        <f>+H448-I448-K448-L448</f>
        <v>11361.64</v>
      </c>
      <c r="O448" s="20" t="s">
        <v>23</v>
      </c>
    </row>
    <row r="449" spans="1:15" s="23" customFormat="1" ht="37.5" customHeight="1" x14ac:dyDescent="0.25">
      <c r="A449" s="11">
        <v>446</v>
      </c>
      <c r="B449" s="24" t="s">
        <v>638</v>
      </c>
      <c r="C449" s="25" t="s">
        <v>145</v>
      </c>
      <c r="D449" s="25" t="s">
        <v>19</v>
      </c>
      <c r="E449" s="26" t="s">
        <v>20</v>
      </c>
      <c r="F449" s="27">
        <v>10000</v>
      </c>
      <c r="G449" s="17" t="s">
        <v>21</v>
      </c>
      <c r="H449" s="18">
        <f t="shared" si="47"/>
        <v>10000</v>
      </c>
      <c r="I449" s="19">
        <f t="shared" si="48"/>
        <v>287</v>
      </c>
      <c r="J449" s="20" t="s">
        <v>22</v>
      </c>
      <c r="K449" s="21">
        <f t="shared" si="49"/>
        <v>304</v>
      </c>
      <c r="L449" s="20">
        <v>23.25</v>
      </c>
      <c r="M449" s="22">
        <f>+I449+K449+L449</f>
        <v>614.25</v>
      </c>
      <c r="N449" s="22">
        <f>+H449-I449-K449-L449</f>
        <v>9385.75</v>
      </c>
      <c r="O449" s="20" t="s">
        <v>23</v>
      </c>
    </row>
    <row r="450" spans="1:15" s="23" customFormat="1" ht="37.5" customHeight="1" x14ac:dyDescent="0.25">
      <c r="A450" s="11">
        <v>447</v>
      </c>
      <c r="B450" s="24" t="s">
        <v>639</v>
      </c>
      <c r="C450" s="25" t="s">
        <v>25</v>
      </c>
      <c r="D450" s="25" t="s">
        <v>112</v>
      </c>
      <c r="E450" s="26" t="s">
        <v>20</v>
      </c>
      <c r="F450" s="27">
        <v>11000</v>
      </c>
      <c r="G450" s="17" t="s">
        <v>21</v>
      </c>
      <c r="H450" s="18">
        <f t="shared" si="47"/>
        <v>11000</v>
      </c>
      <c r="I450" s="19">
        <f t="shared" si="48"/>
        <v>315.7</v>
      </c>
      <c r="J450" s="20" t="s">
        <v>22</v>
      </c>
      <c r="K450" s="21">
        <f t="shared" si="49"/>
        <v>334.4</v>
      </c>
      <c r="L450" s="20">
        <v>23.25</v>
      </c>
      <c r="M450" s="22">
        <f>+I450+K450+L450</f>
        <v>673.34999999999991</v>
      </c>
      <c r="N450" s="22">
        <f>+H450-I450-K450-L450</f>
        <v>10326.65</v>
      </c>
      <c r="O450" s="20" t="s">
        <v>23</v>
      </c>
    </row>
    <row r="451" spans="1:15" s="23" customFormat="1" ht="37.5" customHeight="1" x14ac:dyDescent="0.25">
      <c r="A451" s="11">
        <v>448</v>
      </c>
      <c r="B451" s="24" t="s">
        <v>640</v>
      </c>
      <c r="C451" s="25" t="s">
        <v>268</v>
      </c>
      <c r="D451" s="25" t="s">
        <v>48</v>
      </c>
      <c r="E451" s="26" t="s">
        <v>20</v>
      </c>
      <c r="F451" s="27">
        <v>10000</v>
      </c>
      <c r="G451" s="17" t="s">
        <v>21</v>
      </c>
      <c r="H451" s="18">
        <f t="shared" si="47"/>
        <v>10000</v>
      </c>
      <c r="I451" s="19">
        <f t="shared" si="48"/>
        <v>287</v>
      </c>
      <c r="J451" s="20" t="s">
        <v>22</v>
      </c>
      <c r="K451" s="21">
        <f t="shared" si="49"/>
        <v>304</v>
      </c>
      <c r="L451" s="20">
        <v>23.25</v>
      </c>
      <c r="M451" s="22">
        <f>+I451+K451+L451</f>
        <v>614.25</v>
      </c>
      <c r="N451" s="22">
        <f>+H451-I451-K451-L451</f>
        <v>9385.75</v>
      </c>
      <c r="O451" s="20" t="s">
        <v>23</v>
      </c>
    </row>
    <row r="452" spans="1:15" s="23" customFormat="1" ht="37.5" customHeight="1" x14ac:dyDescent="0.25">
      <c r="A452" s="11">
        <v>449</v>
      </c>
      <c r="B452" s="24" t="s">
        <v>641</v>
      </c>
      <c r="C452" s="25"/>
      <c r="D452" s="25" t="s">
        <v>112</v>
      </c>
      <c r="E452" s="26" t="s">
        <v>20</v>
      </c>
      <c r="F452" s="27">
        <v>20000</v>
      </c>
      <c r="G452" s="17" t="s">
        <v>21</v>
      </c>
      <c r="H452" s="18">
        <f t="shared" si="47"/>
        <v>20000</v>
      </c>
      <c r="I452" s="19">
        <f t="shared" si="48"/>
        <v>574</v>
      </c>
      <c r="J452" s="20" t="s">
        <v>22</v>
      </c>
      <c r="K452" s="21">
        <f t="shared" si="49"/>
        <v>608</v>
      </c>
      <c r="L452" s="20">
        <v>5000</v>
      </c>
      <c r="M452" s="22">
        <f>+I452+K452+L452</f>
        <v>6182</v>
      </c>
      <c r="N452" s="22">
        <f>+H452-I452-K452-L452</f>
        <v>13818</v>
      </c>
      <c r="O452" s="20" t="s">
        <v>23</v>
      </c>
    </row>
    <row r="453" spans="1:15" s="23" customFormat="1" ht="37.5" customHeight="1" x14ac:dyDescent="0.25">
      <c r="A453" s="11">
        <v>450</v>
      </c>
      <c r="B453" s="24" t="s">
        <v>642</v>
      </c>
      <c r="C453" s="25" t="s">
        <v>441</v>
      </c>
      <c r="D453" s="25" t="s">
        <v>312</v>
      </c>
      <c r="E453" s="26" t="s">
        <v>44</v>
      </c>
      <c r="F453" s="27">
        <v>40000</v>
      </c>
      <c r="G453" s="17" t="s">
        <v>21</v>
      </c>
      <c r="H453" s="18">
        <f t="shared" si="47"/>
        <v>40000</v>
      </c>
      <c r="I453" s="19">
        <f t="shared" si="48"/>
        <v>1148</v>
      </c>
      <c r="J453" s="20">
        <v>442.65</v>
      </c>
      <c r="K453" s="21">
        <f t="shared" si="49"/>
        <v>1216</v>
      </c>
      <c r="L453" s="20">
        <v>2125.34</v>
      </c>
      <c r="M453" s="22">
        <f>+I453+J453+K453+L453</f>
        <v>4931.99</v>
      </c>
      <c r="N453" s="22">
        <f>+H453-I453-J453-K453-L453</f>
        <v>35068.009999999995</v>
      </c>
      <c r="O453" s="20" t="s">
        <v>23</v>
      </c>
    </row>
    <row r="454" spans="1:15" s="23" customFormat="1" ht="37.5" customHeight="1" x14ac:dyDescent="0.25">
      <c r="A454" s="11">
        <v>451</v>
      </c>
      <c r="B454" s="24" t="s">
        <v>643</v>
      </c>
      <c r="C454" s="25" t="s">
        <v>459</v>
      </c>
      <c r="D454" s="25" t="s">
        <v>196</v>
      </c>
      <c r="E454" s="26" t="s">
        <v>36</v>
      </c>
      <c r="F454" s="27">
        <v>100000</v>
      </c>
      <c r="G454" s="17" t="s">
        <v>21</v>
      </c>
      <c r="H454" s="18">
        <f t="shared" si="47"/>
        <v>100000</v>
      </c>
      <c r="I454" s="19">
        <f t="shared" si="48"/>
        <v>2870</v>
      </c>
      <c r="J454" s="20">
        <v>11807.84</v>
      </c>
      <c r="K454" s="21">
        <f t="shared" si="49"/>
        <v>3040</v>
      </c>
      <c r="L454" s="20">
        <v>9609.23</v>
      </c>
      <c r="M454" s="22">
        <f>+I454+J454+K454+L454</f>
        <v>27327.07</v>
      </c>
      <c r="N454" s="22">
        <f>+H454-I454-J454-K454-L454</f>
        <v>72672.930000000008</v>
      </c>
      <c r="O454" s="20" t="s">
        <v>23</v>
      </c>
    </row>
    <row r="455" spans="1:15" s="23" customFormat="1" ht="37.5" customHeight="1" x14ac:dyDescent="0.25">
      <c r="A455" s="11">
        <v>452</v>
      </c>
      <c r="B455" s="24" t="s">
        <v>644</v>
      </c>
      <c r="C455" s="25" t="s">
        <v>232</v>
      </c>
      <c r="D455" s="25" t="s">
        <v>196</v>
      </c>
      <c r="E455" s="26" t="s">
        <v>44</v>
      </c>
      <c r="F455" s="27">
        <v>95000</v>
      </c>
      <c r="G455" s="17" t="s">
        <v>21</v>
      </c>
      <c r="H455" s="18">
        <f t="shared" ref="H455:H518" si="50">+F455</f>
        <v>95000</v>
      </c>
      <c r="I455" s="19">
        <f t="shared" si="48"/>
        <v>2726.5</v>
      </c>
      <c r="J455" s="20">
        <v>10631.71</v>
      </c>
      <c r="K455" s="21">
        <f t="shared" si="49"/>
        <v>2888</v>
      </c>
      <c r="L455" s="20">
        <v>4706.12</v>
      </c>
      <c r="M455" s="22">
        <f>+I455+J455+K455+L455</f>
        <v>20952.329999999998</v>
      </c>
      <c r="N455" s="22">
        <f>+H455-I455-J455-K455-L455</f>
        <v>74047.670000000013</v>
      </c>
      <c r="O455" s="20" t="s">
        <v>23</v>
      </c>
    </row>
    <row r="456" spans="1:15" s="23" customFormat="1" ht="37.5" customHeight="1" x14ac:dyDescent="0.25">
      <c r="A456" s="11">
        <v>453</v>
      </c>
      <c r="B456" s="24" t="s">
        <v>645</v>
      </c>
      <c r="C456" s="25" t="s">
        <v>27</v>
      </c>
      <c r="D456" s="25" t="s">
        <v>48</v>
      </c>
      <c r="E456" s="26" t="s">
        <v>20</v>
      </c>
      <c r="F456" s="27">
        <v>10000</v>
      </c>
      <c r="G456" s="17" t="s">
        <v>21</v>
      </c>
      <c r="H456" s="18">
        <f t="shared" si="50"/>
        <v>10000</v>
      </c>
      <c r="I456" s="19">
        <f t="shared" si="48"/>
        <v>287</v>
      </c>
      <c r="J456" s="20" t="s">
        <v>22</v>
      </c>
      <c r="K456" s="21">
        <f t="shared" si="49"/>
        <v>304</v>
      </c>
      <c r="L456" s="20">
        <v>23.25</v>
      </c>
      <c r="M456" s="22">
        <f>+I456+K456+L456</f>
        <v>614.25</v>
      </c>
      <c r="N456" s="22">
        <f>+H456-I456-K456-L456</f>
        <v>9385.75</v>
      </c>
      <c r="O456" s="20" t="s">
        <v>23</v>
      </c>
    </row>
    <row r="457" spans="1:15" s="23" customFormat="1" ht="37.5" customHeight="1" x14ac:dyDescent="0.25">
      <c r="A457" s="11">
        <v>454</v>
      </c>
      <c r="B457" s="24" t="s">
        <v>646</v>
      </c>
      <c r="C457" s="25" t="s">
        <v>647</v>
      </c>
      <c r="D457" s="30" t="s">
        <v>77</v>
      </c>
      <c r="E457" s="30" t="s">
        <v>71</v>
      </c>
      <c r="F457" s="33">
        <v>15167.35</v>
      </c>
      <c r="G457" s="17" t="s">
        <v>21</v>
      </c>
      <c r="H457" s="18">
        <f t="shared" si="50"/>
        <v>15167.35</v>
      </c>
      <c r="I457" s="19">
        <f t="shared" si="48"/>
        <v>435.30294500000002</v>
      </c>
      <c r="J457" s="20" t="s">
        <v>22</v>
      </c>
      <c r="K457" s="21">
        <f t="shared" si="49"/>
        <v>461.08744000000002</v>
      </c>
      <c r="L457" s="20">
        <v>23.25</v>
      </c>
      <c r="M457" s="22">
        <f>+I457+K457+L457</f>
        <v>919.64038500000004</v>
      </c>
      <c r="N457" s="22">
        <f>+H457-I457-K457-L457</f>
        <v>14247.709615000002</v>
      </c>
      <c r="O457" s="20" t="s">
        <v>32</v>
      </c>
    </row>
    <row r="458" spans="1:15" s="23" customFormat="1" ht="37.5" customHeight="1" x14ac:dyDescent="0.25">
      <c r="A458" s="11">
        <v>455</v>
      </c>
      <c r="B458" s="24" t="s">
        <v>648</v>
      </c>
      <c r="C458" s="25" t="s">
        <v>38</v>
      </c>
      <c r="D458" s="30" t="s">
        <v>164</v>
      </c>
      <c r="E458" s="30" t="s">
        <v>20</v>
      </c>
      <c r="F458" s="33">
        <v>10000</v>
      </c>
      <c r="G458" s="17" t="s">
        <v>21</v>
      </c>
      <c r="H458" s="18">
        <f t="shared" si="50"/>
        <v>10000</v>
      </c>
      <c r="I458" s="19">
        <f t="shared" si="48"/>
        <v>287</v>
      </c>
      <c r="J458" s="20" t="s">
        <v>22</v>
      </c>
      <c r="K458" s="21">
        <f t="shared" si="49"/>
        <v>304</v>
      </c>
      <c r="L458" s="20">
        <v>23.25</v>
      </c>
      <c r="M458" s="22">
        <f>+I458+K458+L458</f>
        <v>614.25</v>
      </c>
      <c r="N458" s="22">
        <f>+H458-I458-K458-L458</f>
        <v>9385.75</v>
      </c>
      <c r="O458" s="20" t="s">
        <v>32</v>
      </c>
    </row>
    <row r="459" spans="1:15" s="23" customFormat="1" ht="37.5" customHeight="1" x14ac:dyDescent="0.25">
      <c r="A459" s="11">
        <v>456</v>
      </c>
      <c r="B459" s="24" t="s">
        <v>649</v>
      </c>
      <c r="C459" s="25" t="s">
        <v>34</v>
      </c>
      <c r="D459" s="25" t="s">
        <v>19</v>
      </c>
      <c r="E459" s="26" t="s">
        <v>20</v>
      </c>
      <c r="F459" s="27">
        <v>10000</v>
      </c>
      <c r="G459" s="17" t="s">
        <v>21</v>
      </c>
      <c r="H459" s="18">
        <f t="shared" si="50"/>
        <v>10000</v>
      </c>
      <c r="I459" s="19">
        <f t="shared" si="48"/>
        <v>287</v>
      </c>
      <c r="J459" s="20" t="s">
        <v>22</v>
      </c>
      <c r="K459" s="21">
        <f t="shared" si="49"/>
        <v>304</v>
      </c>
      <c r="L459" s="20">
        <v>23.25</v>
      </c>
      <c r="M459" s="22">
        <v>614.25</v>
      </c>
      <c r="N459" s="22">
        <f>+H459-I459-K459-L459</f>
        <v>9385.75</v>
      </c>
      <c r="O459" s="20" t="s">
        <v>23</v>
      </c>
    </row>
    <row r="460" spans="1:15" s="23" customFormat="1" ht="37.5" customHeight="1" x14ac:dyDescent="0.25">
      <c r="A460" s="11">
        <v>457</v>
      </c>
      <c r="B460" s="24" t="s">
        <v>650</v>
      </c>
      <c r="C460" s="25" t="s">
        <v>211</v>
      </c>
      <c r="D460" s="25" t="s">
        <v>56</v>
      </c>
      <c r="E460" s="26" t="s">
        <v>36</v>
      </c>
      <c r="F460" s="27">
        <v>75000</v>
      </c>
      <c r="G460" s="17" t="s">
        <v>21</v>
      </c>
      <c r="H460" s="18">
        <f t="shared" si="50"/>
        <v>75000</v>
      </c>
      <c r="I460" s="19">
        <f t="shared" si="48"/>
        <v>2152.5</v>
      </c>
      <c r="J460" s="20">
        <v>6309.38</v>
      </c>
      <c r="K460" s="21">
        <f t="shared" si="49"/>
        <v>2280</v>
      </c>
      <c r="L460" s="20">
        <v>123.25</v>
      </c>
      <c r="M460" s="22">
        <f>+I460+J460+K460+L460</f>
        <v>10865.130000000001</v>
      </c>
      <c r="N460" s="22">
        <f>+H460-I460-J460-K460-L460</f>
        <v>64134.869999999995</v>
      </c>
      <c r="O460" s="20" t="s">
        <v>23</v>
      </c>
    </row>
    <row r="461" spans="1:15" s="23" customFormat="1" ht="37.5" customHeight="1" x14ac:dyDescent="0.25">
      <c r="A461" s="11">
        <v>458</v>
      </c>
      <c r="B461" s="24" t="s">
        <v>651</v>
      </c>
      <c r="C461" s="25" t="s">
        <v>63</v>
      </c>
      <c r="D461" s="25" t="s">
        <v>41</v>
      </c>
      <c r="E461" s="26" t="s">
        <v>36</v>
      </c>
      <c r="F461" s="27">
        <v>70000</v>
      </c>
      <c r="G461" s="17" t="s">
        <v>21</v>
      </c>
      <c r="H461" s="18">
        <f t="shared" si="50"/>
        <v>70000</v>
      </c>
      <c r="I461" s="19">
        <f t="shared" si="48"/>
        <v>2009</v>
      </c>
      <c r="J461" s="20">
        <v>5368.48</v>
      </c>
      <c r="K461" s="21">
        <f t="shared" si="49"/>
        <v>2128</v>
      </c>
      <c r="L461" s="22">
        <v>15723.25</v>
      </c>
      <c r="M461" s="22">
        <f>+I461+J461+K461+L461</f>
        <v>25228.73</v>
      </c>
      <c r="N461" s="22">
        <f>+H461-I461-J461-K461-L461</f>
        <v>44771.270000000004</v>
      </c>
      <c r="O461" s="20" t="s">
        <v>23</v>
      </c>
    </row>
    <row r="462" spans="1:15" s="23" customFormat="1" ht="37.5" customHeight="1" x14ac:dyDescent="0.25">
      <c r="A462" s="11">
        <v>459</v>
      </c>
      <c r="B462" s="24" t="s">
        <v>652</v>
      </c>
      <c r="C462" s="25"/>
      <c r="D462" s="25" t="s">
        <v>653</v>
      </c>
      <c r="E462" s="26"/>
      <c r="F462" s="27">
        <v>15000</v>
      </c>
      <c r="G462" s="17" t="s">
        <v>21</v>
      </c>
      <c r="H462" s="18">
        <f t="shared" si="50"/>
        <v>15000</v>
      </c>
      <c r="I462" s="19">
        <f t="shared" si="48"/>
        <v>430.5</v>
      </c>
      <c r="J462" s="20" t="s">
        <v>22</v>
      </c>
      <c r="K462" s="21">
        <f t="shared" si="49"/>
        <v>456</v>
      </c>
      <c r="L462" s="20" t="s">
        <v>22</v>
      </c>
      <c r="M462" s="22">
        <f>+I462+K462</f>
        <v>886.5</v>
      </c>
      <c r="N462" s="22">
        <f>+H462-I462-K462</f>
        <v>14113.5</v>
      </c>
      <c r="O462" s="20" t="s">
        <v>23</v>
      </c>
    </row>
    <row r="463" spans="1:15" s="23" customFormat="1" ht="37.5" customHeight="1" x14ac:dyDescent="0.25">
      <c r="A463" s="11">
        <v>460</v>
      </c>
      <c r="B463" s="24" t="s">
        <v>654</v>
      </c>
      <c r="C463" s="29" t="s">
        <v>655</v>
      </c>
      <c r="D463" s="25" t="s">
        <v>77</v>
      </c>
      <c r="E463" s="26" t="s">
        <v>44</v>
      </c>
      <c r="F463" s="27">
        <v>23100</v>
      </c>
      <c r="G463" s="17" t="s">
        <v>21</v>
      </c>
      <c r="H463" s="18">
        <f t="shared" si="50"/>
        <v>23100</v>
      </c>
      <c r="I463" s="19">
        <f t="shared" si="48"/>
        <v>662.97</v>
      </c>
      <c r="J463" s="20" t="s">
        <v>22</v>
      </c>
      <c r="K463" s="21">
        <f t="shared" si="49"/>
        <v>702.24</v>
      </c>
      <c r="L463" s="20">
        <v>23.25</v>
      </c>
      <c r="M463" s="22">
        <f>+I463+K463+L463</f>
        <v>1388.46</v>
      </c>
      <c r="N463" s="22">
        <f>+H463-I463-K463-L463</f>
        <v>21711.539999999997</v>
      </c>
      <c r="O463" s="20" t="s">
        <v>23</v>
      </c>
    </row>
    <row r="464" spans="1:15" s="23" customFormat="1" ht="37.5" customHeight="1" x14ac:dyDescent="0.25">
      <c r="A464" s="11">
        <v>461</v>
      </c>
      <c r="B464" s="24" t="s">
        <v>656</v>
      </c>
      <c r="C464" s="25" t="s">
        <v>34</v>
      </c>
      <c r="D464" s="25" t="s">
        <v>19</v>
      </c>
      <c r="E464" s="26" t="s">
        <v>20</v>
      </c>
      <c r="F464" s="27">
        <v>10000</v>
      </c>
      <c r="G464" s="17" t="s">
        <v>21</v>
      </c>
      <c r="H464" s="18">
        <f t="shared" si="50"/>
        <v>10000</v>
      </c>
      <c r="I464" s="19">
        <f t="shared" si="48"/>
        <v>287</v>
      </c>
      <c r="J464" s="20" t="s">
        <v>22</v>
      </c>
      <c r="K464" s="21">
        <f t="shared" si="49"/>
        <v>304</v>
      </c>
      <c r="L464" s="20">
        <v>2130.87</v>
      </c>
      <c r="M464" s="22">
        <f>+I464+K464+L464</f>
        <v>2721.87</v>
      </c>
      <c r="N464" s="22">
        <f>+H464-I464-K464-L464</f>
        <v>7278.13</v>
      </c>
      <c r="O464" s="20" t="s">
        <v>23</v>
      </c>
    </row>
    <row r="465" spans="1:15" s="23" customFormat="1" ht="37.5" customHeight="1" x14ac:dyDescent="0.25">
      <c r="A465" s="11">
        <v>462</v>
      </c>
      <c r="B465" s="24" t="s">
        <v>657</v>
      </c>
      <c r="C465" s="25" t="s">
        <v>533</v>
      </c>
      <c r="D465" s="25" t="s">
        <v>41</v>
      </c>
      <c r="E465" s="26" t="s">
        <v>44</v>
      </c>
      <c r="F465" s="27">
        <v>65000</v>
      </c>
      <c r="G465" s="17" t="s">
        <v>21</v>
      </c>
      <c r="H465" s="18">
        <f t="shared" si="50"/>
        <v>65000</v>
      </c>
      <c r="I465" s="19">
        <f t="shared" si="48"/>
        <v>1865.5</v>
      </c>
      <c r="J465" s="20">
        <v>4427.58</v>
      </c>
      <c r="K465" s="21">
        <f t="shared" si="49"/>
        <v>1976</v>
      </c>
      <c r="L465" s="20">
        <v>23.25</v>
      </c>
      <c r="M465" s="22">
        <f>+I465+J465+K465+L465</f>
        <v>8292.33</v>
      </c>
      <c r="N465" s="22">
        <f>+H465-I465-J465-K465-L465</f>
        <v>56707.67</v>
      </c>
      <c r="O465" s="20" t="s">
        <v>23</v>
      </c>
    </row>
    <row r="466" spans="1:15" s="23" customFormat="1" ht="37.5" customHeight="1" x14ac:dyDescent="0.25">
      <c r="A466" s="11">
        <v>463</v>
      </c>
      <c r="B466" s="24" t="s">
        <v>658</v>
      </c>
      <c r="C466" s="29" t="s">
        <v>101</v>
      </c>
      <c r="D466" s="25" t="s">
        <v>141</v>
      </c>
      <c r="E466" s="26" t="s">
        <v>20</v>
      </c>
      <c r="F466" s="27">
        <v>16500</v>
      </c>
      <c r="G466" s="17" t="s">
        <v>21</v>
      </c>
      <c r="H466" s="18">
        <f t="shared" si="50"/>
        <v>16500</v>
      </c>
      <c r="I466" s="19">
        <f t="shared" si="48"/>
        <v>473.55</v>
      </c>
      <c r="J466" s="20" t="s">
        <v>22</v>
      </c>
      <c r="K466" s="21">
        <f t="shared" si="49"/>
        <v>501.6</v>
      </c>
      <c r="L466" s="20">
        <v>3401.56</v>
      </c>
      <c r="M466" s="22">
        <f>+I466+K466+L466</f>
        <v>4376.71</v>
      </c>
      <c r="N466" s="22">
        <f>+H466-I466-K466-L466</f>
        <v>12123.29</v>
      </c>
      <c r="O466" s="20" t="s">
        <v>23</v>
      </c>
    </row>
    <row r="467" spans="1:15" s="23" customFormat="1" ht="37.5" customHeight="1" x14ac:dyDescent="0.25">
      <c r="A467" s="11">
        <v>464</v>
      </c>
      <c r="B467" s="24" t="s">
        <v>659</v>
      </c>
      <c r="C467" s="29" t="s">
        <v>647</v>
      </c>
      <c r="D467" s="30" t="s">
        <v>148</v>
      </c>
      <c r="E467" s="30" t="s">
        <v>44</v>
      </c>
      <c r="F467" s="33">
        <v>10000</v>
      </c>
      <c r="G467" s="17" t="s">
        <v>21</v>
      </c>
      <c r="H467" s="18">
        <f t="shared" si="50"/>
        <v>10000</v>
      </c>
      <c r="I467" s="19">
        <f t="shared" si="48"/>
        <v>287</v>
      </c>
      <c r="J467" s="20" t="s">
        <v>22</v>
      </c>
      <c r="K467" s="21">
        <f t="shared" si="49"/>
        <v>304</v>
      </c>
      <c r="L467" s="20">
        <v>23.25</v>
      </c>
      <c r="M467" s="22">
        <f>+I467+K467+L467</f>
        <v>614.25</v>
      </c>
      <c r="N467" s="22">
        <f>+H467-I467-K467-L467</f>
        <v>9385.75</v>
      </c>
      <c r="O467" s="20" t="s">
        <v>23</v>
      </c>
    </row>
    <row r="468" spans="1:15" s="23" customFormat="1" ht="37.5" customHeight="1" x14ac:dyDescent="0.25">
      <c r="A468" s="11">
        <v>465</v>
      </c>
      <c r="B468" s="24" t="s">
        <v>660</v>
      </c>
      <c r="C468" s="25" t="s">
        <v>256</v>
      </c>
      <c r="D468" s="25" t="s">
        <v>661</v>
      </c>
      <c r="E468" s="26" t="s">
        <v>44</v>
      </c>
      <c r="F468" s="27">
        <v>41207.22</v>
      </c>
      <c r="G468" s="17" t="s">
        <v>21</v>
      </c>
      <c r="H468" s="18">
        <f t="shared" si="50"/>
        <v>41207.22</v>
      </c>
      <c r="I468" s="19">
        <f t="shared" si="48"/>
        <v>1182.6472140000001</v>
      </c>
      <c r="J468" s="20"/>
      <c r="K468" s="21">
        <f t="shared" si="49"/>
        <v>1252.699488</v>
      </c>
      <c r="L468" s="20">
        <v>2886.49</v>
      </c>
      <c r="M468" s="22">
        <f>+I468+K468+L468</f>
        <v>5321.8367019999996</v>
      </c>
      <c r="N468" s="22">
        <f>+H468-I468-K468-L468</f>
        <v>35885.383298000008</v>
      </c>
      <c r="O468" s="20" t="s">
        <v>23</v>
      </c>
    </row>
    <row r="469" spans="1:15" s="23" customFormat="1" ht="37.5" customHeight="1" x14ac:dyDescent="0.25">
      <c r="A469" s="11">
        <v>466</v>
      </c>
      <c r="B469" s="24" t="s">
        <v>662</v>
      </c>
      <c r="C469" s="25" t="s">
        <v>463</v>
      </c>
      <c r="D469" s="25" t="s">
        <v>70</v>
      </c>
      <c r="E469" s="26" t="s">
        <v>44</v>
      </c>
      <c r="F469" s="27">
        <v>10000</v>
      </c>
      <c r="G469" s="17" t="s">
        <v>21</v>
      </c>
      <c r="H469" s="18">
        <f t="shared" si="50"/>
        <v>10000</v>
      </c>
      <c r="I469" s="19">
        <f t="shared" si="48"/>
        <v>287</v>
      </c>
      <c r="J469" s="20" t="s">
        <v>22</v>
      </c>
      <c r="K469" s="21">
        <f t="shared" si="49"/>
        <v>304</v>
      </c>
      <c r="L469" s="20">
        <v>5282.6</v>
      </c>
      <c r="M469" s="22">
        <f>+I469+K469+L469</f>
        <v>5873.6</v>
      </c>
      <c r="N469" s="22">
        <f>+H469-I469-K469-L469</f>
        <v>4126.3999999999996</v>
      </c>
      <c r="O469" s="20" t="s">
        <v>32</v>
      </c>
    </row>
    <row r="470" spans="1:15" s="23" customFormat="1" ht="37.5" customHeight="1" x14ac:dyDescent="0.25">
      <c r="A470" s="11">
        <v>467</v>
      </c>
      <c r="B470" s="24" t="s">
        <v>663</v>
      </c>
      <c r="C470" s="25" t="s">
        <v>27</v>
      </c>
      <c r="D470" s="25" t="s">
        <v>112</v>
      </c>
      <c r="E470" s="26" t="s">
        <v>20</v>
      </c>
      <c r="F470" s="27">
        <v>12650</v>
      </c>
      <c r="G470" s="17" t="s">
        <v>21</v>
      </c>
      <c r="H470" s="18">
        <f t="shared" si="50"/>
        <v>12650</v>
      </c>
      <c r="I470" s="19">
        <f t="shared" si="48"/>
        <v>363.05500000000001</v>
      </c>
      <c r="J470" s="20" t="s">
        <v>22</v>
      </c>
      <c r="K470" s="21">
        <f t="shared" si="49"/>
        <v>384.56</v>
      </c>
      <c r="L470" s="20">
        <v>2931.41</v>
      </c>
      <c r="M470" s="22">
        <f>+I470+K470+L470</f>
        <v>3679.0249999999996</v>
      </c>
      <c r="N470" s="22">
        <f>+H470-I470-K470-L470</f>
        <v>8970.9750000000004</v>
      </c>
      <c r="O470" s="20" t="s">
        <v>23</v>
      </c>
    </row>
    <row r="471" spans="1:15" s="23" customFormat="1" ht="37.5" customHeight="1" x14ac:dyDescent="0.25">
      <c r="A471" s="11">
        <v>468</v>
      </c>
      <c r="B471" s="24" t="s">
        <v>664</v>
      </c>
      <c r="C471" s="25" t="s">
        <v>472</v>
      </c>
      <c r="D471" s="25" t="s">
        <v>51</v>
      </c>
      <c r="E471" s="26" t="s">
        <v>36</v>
      </c>
      <c r="F471" s="27">
        <v>85000</v>
      </c>
      <c r="G471" s="17" t="s">
        <v>21</v>
      </c>
      <c r="H471" s="18">
        <f t="shared" si="50"/>
        <v>85000</v>
      </c>
      <c r="I471" s="19">
        <f t="shared" si="48"/>
        <v>2439.5</v>
      </c>
      <c r="J471" s="20">
        <v>8576.99</v>
      </c>
      <c r="K471" s="21">
        <f t="shared" si="49"/>
        <v>2584</v>
      </c>
      <c r="L471" s="20">
        <v>2355.96</v>
      </c>
      <c r="M471" s="22">
        <f>+I471+J471+K471+L471</f>
        <v>15956.45</v>
      </c>
      <c r="N471" s="22">
        <f>+H471-I471-J471-K471-L471</f>
        <v>69043.549999999988</v>
      </c>
      <c r="O471" s="20" t="s">
        <v>23</v>
      </c>
    </row>
    <row r="472" spans="1:15" s="23" customFormat="1" ht="37.5" customHeight="1" x14ac:dyDescent="0.25">
      <c r="A472" s="11">
        <v>469</v>
      </c>
      <c r="B472" s="24" t="s">
        <v>665</v>
      </c>
      <c r="C472" s="25" t="s">
        <v>27</v>
      </c>
      <c r="D472" s="25" t="s">
        <v>112</v>
      </c>
      <c r="E472" s="26" t="s">
        <v>20</v>
      </c>
      <c r="F472" s="27">
        <v>10000</v>
      </c>
      <c r="G472" s="17" t="s">
        <v>21</v>
      </c>
      <c r="H472" s="18">
        <f t="shared" si="50"/>
        <v>10000</v>
      </c>
      <c r="I472" s="19">
        <f t="shared" si="48"/>
        <v>287</v>
      </c>
      <c r="J472" s="20" t="s">
        <v>22</v>
      </c>
      <c r="K472" s="21">
        <f t="shared" si="49"/>
        <v>304</v>
      </c>
      <c r="L472" s="20">
        <v>953.87</v>
      </c>
      <c r="M472" s="22">
        <f>+I472+K472+L472</f>
        <v>1544.87</v>
      </c>
      <c r="N472" s="22">
        <f>+H472-I472-K472-L472</f>
        <v>8455.1299999999992</v>
      </c>
      <c r="O472" s="20" t="s">
        <v>23</v>
      </c>
    </row>
    <row r="473" spans="1:15" s="23" customFormat="1" ht="37.5" customHeight="1" x14ac:dyDescent="0.25">
      <c r="A473" s="11">
        <v>470</v>
      </c>
      <c r="B473" s="24" t="s">
        <v>666</v>
      </c>
      <c r="C473" s="29" t="s">
        <v>55</v>
      </c>
      <c r="D473" s="25" t="s">
        <v>137</v>
      </c>
      <c r="E473" s="26" t="s">
        <v>44</v>
      </c>
      <c r="F473" s="27">
        <v>50000</v>
      </c>
      <c r="G473" s="17" t="s">
        <v>21</v>
      </c>
      <c r="H473" s="18">
        <f t="shared" si="50"/>
        <v>50000</v>
      </c>
      <c r="I473" s="19">
        <f t="shared" si="48"/>
        <v>1435</v>
      </c>
      <c r="J473" s="20">
        <v>1854</v>
      </c>
      <c r="K473" s="21">
        <f t="shared" si="49"/>
        <v>1520</v>
      </c>
      <c r="L473" s="20">
        <v>1023.25</v>
      </c>
      <c r="M473" s="22">
        <f>+I473+J473+K473+L473</f>
        <v>5832.25</v>
      </c>
      <c r="N473" s="22">
        <f>+H473-I473-J473-K473-L473</f>
        <v>44167.75</v>
      </c>
      <c r="O473" s="20" t="s">
        <v>23</v>
      </c>
    </row>
    <row r="474" spans="1:15" s="23" customFormat="1" ht="37.5" customHeight="1" x14ac:dyDescent="0.25">
      <c r="A474" s="11">
        <v>471</v>
      </c>
      <c r="B474" s="24" t="s">
        <v>667</v>
      </c>
      <c r="C474" s="25" t="s">
        <v>93</v>
      </c>
      <c r="D474" s="25" t="s">
        <v>112</v>
      </c>
      <c r="E474" s="26" t="s">
        <v>20</v>
      </c>
      <c r="F474" s="27">
        <v>10000</v>
      </c>
      <c r="G474" s="17" t="s">
        <v>21</v>
      </c>
      <c r="H474" s="18">
        <f t="shared" si="50"/>
        <v>10000</v>
      </c>
      <c r="I474" s="19">
        <f t="shared" si="48"/>
        <v>287</v>
      </c>
      <c r="J474" s="20" t="s">
        <v>22</v>
      </c>
      <c r="K474" s="21">
        <f t="shared" si="49"/>
        <v>304</v>
      </c>
      <c r="L474" s="20">
        <v>2107.5100000000002</v>
      </c>
      <c r="M474" s="22">
        <f>+I474+K474+L474</f>
        <v>2698.51</v>
      </c>
      <c r="N474" s="22">
        <f>+H474-I474-K474-L474</f>
        <v>7301.49</v>
      </c>
      <c r="O474" s="20" t="s">
        <v>23</v>
      </c>
    </row>
    <row r="475" spans="1:15" s="23" customFormat="1" ht="37.5" customHeight="1" x14ac:dyDescent="0.25">
      <c r="A475" s="11">
        <v>472</v>
      </c>
      <c r="B475" s="24" t="s">
        <v>667</v>
      </c>
      <c r="C475" s="25" t="s">
        <v>27</v>
      </c>
      <c r="D475" s="25" t="s">
        <v>48</v>
      </c>
      <c r="E475" s="26" t="s">
        <v>20</v>
      </c>
      <c r="F475" s="27">
        <v>10000</v>
      </c>
      <c r="G475" s="17" t="s">
        <v>21</v>
      </c>
      <c r="H475" s="18">
        <f t="shared" si="50"/>
        <v>10000</v>
      </c>
      <c r="I475" s="19">
        <f t="shared" si="48"/>
        <v>287</v>
      </c>
      <c r="J475" s="20" t="s">
        <v>22</v>
      </c>
      <c r="K475" s="21">
        <f t="shared" si="49"/>
        <v>304</v>
      </c>
      <c r="L475" s="20">
        <v>375.69</v>
      </c>
      <c r="M475" s="22">
        <f>+I475+K475+L475</f>
        <v>966.69</v>
      </c>
      <c r="N475" s="22">
        <f>+H475-I475-K475-L475</f>
        <v>9033.31</v>
      </c>
      <c r="O475" s="20" t="s">
        <v>23</v>
      </c>
    </row>
    <row r="476" spans="1:15" s="23" customFormat="1" ht="37.5" customHeight="1" x14ac:dyDescent="0.25">
      <c r="A476" s="11">
        <v>473</v>
      </c>
      <c r="B476" s="24" t="s">
        <v>668</v>
      </c>
      <c r="C476" s="29" t="s">
        <v>55</v>
      </c>
      <c r="D476" s="25" t="s">
        <v>48</v>
      </c>
      <c r="E476" s="26" t="s">
        <v>20</v>
      </c>
      <c r="F476" s="27">
        <v>10000</v>
      </c>
      <c r="G476" s="17" t="s">
        <v>21</v>
      </c>
      <c r="H476" s="18">
        <f t="shared" si="50"/>
        <v>10000</v>
      </c>
      <c r="I476" s="19">
        <f t="shared" si="48"/>
        <v>287</v>
      </c>
      <c r="J476" s="20" t="s">
        <v>22</v>
      </c>
      <c r="K476" s="21">
        <f t="shared" si="49"/>
        <v>304</v>
      </c>
      <c r="L476" s="20">
        <v>23.25</v>
      </c>
      <c r="M476" s="22">
        <f>+I476+K476+L476</f>
        <v>614.25</v>
      </c>
      <c r="N476" s="22">
        <f>+H476-I476-K476-L476</f>
        <v>9385.75</v>
      </c>
      <c r="O476" s="20" t="s">
        <v>23</v>
      </c>
    </row>
    <row r="477" spans="1:15" s="23" customFormat="1" ht="37.5" customHeight="1" x14ac:dyDescent="0.25">
      <c r="A477" s="11">
        <v>474</v>
      </c>
      <c r="B477" s="24" t="s">
        <v>669</v>
      </c>
      <c r="C477" s="25" t="s">
        <v>244</v>
      </c>
      <c r="D477" s="25" t="s">
        <v>48</v>
      </c>
      <c r="E477" s="26" t="s">
        <v>20</v>
      </c>
      <c r="F477" s="27">
        <v>10000</v>
      </c>
      <c r="G477" s="17" t="s">
        <v>21</v>
      </c>
      <c r="H477" s="18">
        <f t="shared" si="50"/>
        <v>10000</v>
      </c>
      <c r="I477" s="19">
        <f t="shared" si="48"/>
        <v>287</v>
      </c>
      <c r="J477" s="20" t="s">
        <v>22</v>
      </c>
      <c r="K477" s="21">
        <f t="shared" si="49"/>
        <v>304</v>
      </c>
      <c r="L477" s="20" t="s">
        <v>22</v>
      </c>
      <c r="M477" s="22">
        <f>+I477+K477</f>
        <v>591</v>
      </c>
      <c r="N477" s="22">
        <f>+H477-I477-K477</f>
        <v>9409</v>
      </c>
      <c r="O477" s="20" t="s">
        <v>23</v>
      </c>
    </row>
    <row r="478" spans="1:15" s="23" customFormat="1" ht="37.5" customHeight="1" x14ac:dyDescent="0.25">
      <c r="A478" s="11">
        <v>475</v>
      </c>
      <c r="B478" s="24" t="s">
        <v>670</v>
      </c>
      <c r="C478" s="25" t="s">
        <v>63</v>
      </c>
      <c r="D478" s="25" t="s">
        <v>379</v>
      </c>
      <c r="E478" s="26" t="s">
        <v>20</v>
      </c>
      <c r="F478" s="27">
        <v>10000</v>
      </c>
      <c r="G478" s="17" t="s">
        <v>21</v>
      </c>
      <c r="H478" s="18">
        <f t="shared" si="50"/>
        <v>10000</v>
      </c>
      <c r="I478" s="19">
        <f t="shared" si="48"/>
        <v>287</v>
      </c>
      <c r="J478" s="20" t="s">
        <v>22</v>
      </c>
      <c r="K478" s="21">
        <f t="shared" si="49"/>
        <v>304</v>
      </c>
      <c r="L478" s="20">
        <v>2908.94</v>
      </c>
      <c r="M478" s="22">
        <f>+I478+K478+L478</f>
        <v>3499.94</v>
      </c>
      <c r="N478" s="22">
        <f>+H478-I478-K478-L478</f>
        <v>6500.0599999999995</v>
      </c>
      <c r="O478" s="20" t="s">
        <v>23</v>
      </c>
    </row>
    <row r="479" spans="1:15" s="23" customFormat="1" ht="37.5" customHeight="1" x14ac:dyDescent="0.25">
      <c r="A479" s="11">
        <v>476</v>
      </c>
      <c r="B479" s="24" t="s">
        <v>671</v>
      </c>
      <c r="C479" s="25" t="s">
        <v>191</v>
      </c>
      <c r="D479" s="25" t="s">
        <v>48</v>
      </c>
      <c r="E479" s="26" t="s">
        <v>20</v>
      </c>
      <c r="F479" s="27">
        <v>10000</v>
      </c>
      <c r="G479" s="17" t="s">
        <v>21</v>
      </c>
      <c r="H479" s="18">
        <f t="shared" si="50"/>
        <v>10000</v>
      </c>
      <c r="I479" s="19">
        <f t="shared" si="48"/>
        <v>287</v>
      </c>
      <c r="J479" s="20" t="s">
        <v>22</v>
      </c>
      <c r="K479" s="21">
        <f t="shared" si="49"/>
        <v>304</v>
      </c>
      <c r="L479" s="20">
        <v>23.25</v>
      </c>
      <c r="M479" s="22">
        <f>+I479+K479+L479</f>
        <v>614.25</v>
      </c>
      <c r="N479" s="22">
        <f>+H479-I479-K479-L479</f>
        <v>9385.75</v>
      </c>
      <c r="O479" s="20" t="s">
        <v>23</v>
      </c>
    </row>
    <row r="480" spans="1:15" s="23" customFormat="1" ht="37.5" customHeight="1" x14ac:dyDescent="0.25">
      <c r="A480" s="11">
        <v>477</v>
      </c>
      <c r="B480" s="24" t="s">
        <v>672</v>
      </c>
      <c r="C480" s="25" t="s">
        <v>170</v>
      </c>
      <c r="D480" s="25" t="s">
        <v>112</v>
      </c>
      <c r="E480" s="26" t="s">
        <v>20</v>
      </c>
      <c r="F480" s="27">
        <v>10000</v>
      </c>
      <c r="G480" s="17" t="s">
        <v>21</v>
      </c>
      <c r="H480" s="18">
        <f t="shared" si="50"/>
        <v>10000</v>
      </c>
      <c r="I480" s="19">
        <f t="shared" si="48"/>
        <v>287</v>
      </c>
      <c r="J480" s="20" t="s">
        <v>22</v>
      </c>
      <c r="K480" s="21">
        <f t="shared" si="49"/>
        <v>304</v>
      </c>
      <c r="L480" s="20">
        <v>23.25</v>
      </c>
      <c r="M480" s="22">
        <f>+I480+K480+L480</f>
        <v>614.25</v>
      </c>
      <c r="N480" s="22">
        <f>+H480-I480-K480-L480</f>
        <v>9385.75</v>
      </c>
      <c r="O480" s="20" t="s">
        <v>23</v>
      </c>
    </row>
    <row r="481" spans="1:15" s="23" customFormat="1" ht="37.5" customHeight="1" x14ac:dyDescent="0.25">
      <c r="A481" s="11">
        <v>478</v>
      </c>
      <c r="B481" s="24" t="s">
        <v>673</v>
      </c>
      <c r="C481" s="25" t="s">
        <v>63</v>
      </c>
      <c r="D481" s="25" t="s">
        <v>186</v>
      </c>
      <c r="E481" s="26" t="s">
        <v>20</v>
      </c>
      <c r="F481" s="27">
        <v>13100</v>
      </c>
      <c r="G481" s="17" t="s">
        <v>21</v>
      </c>
      <c r="H481" s="18">
        <f t="shared" si="50"/>
        <v>13100</v>
      </c>
      <c r="I481" s="19">
        <f t="shared" si="48"/>
        <v>375.96999999999997</v>
      </c>
      <c r="J481" s="20" t="s">
        <v>22</v>
      </c>
      <c r="K481" s="21">
        <f t="shared" si="49"/>
        <v>398.24</v>
      </c>
      <c r="L481" s="20">
        <v>23.25</v>
      </c>
      <c r="M481" s="22">
        <f>+I481+K481+L481</f>
        <v>797.46</v>
      </c>
      <c r="N481" s="22">
        <f>+H481-I481-K481-L481</f>
        <v>12302.54</v>
      </c>
      <c r="O481" s="20" t="s">
        <v>23</v>
      </c>
    </row>
    <row r="482" spans="1:15" s="23" customFormat="1" ht="37.5" customHeight="1" x14ac:dyDescent="0.25">
      <c r="A482" s="11">
        <v>479</v>
      </c>
      <c r="B482" s="24" t="s">
        <v>674</v>
      </c>
      <c r="C482" s="25" t="s">
        <v>318</v>
      </c>
      <c r="D482" s="25" t="s">
        <v>48</v>
      </c>
      <c r="E482" s="26" t="s">
        <v>20</v>
      </c>
      <c r="F482" s="27">
        <v>10000</v>
      </c>
      <c r="G482" s="17" t="s">
        <v>21</v>
      </c>
      <c r="H482" s="18">
        <f t="shared" si="50"/>
        <v>10000</v>
      </c>
      <c r="I482" s="19">
        <f t="shared" si="48"/>
        <v>287</v>
      </c>
      <c r="J482" s="20" t="s">
        <v>22</v>
      </c>
      <c r="K482" s="21">
        <f t="shared" si="49"/>
        <v>304</v>
      </c>
      <c r="L482" s="20">
        <v>606.30999999999995</v>
      </c>
      <c r="M482" s="22">
        <f>+I482+K482+L482</f>
        <v>1197.31</v>
      </c>
      <c r="N482" s="22">
        <f>+H482-I482-K482-L482</f>
        <v>8802.69</v>
      </c>
      <c r="O482" s="20" t="s">
        <v>23</v>
      </c>
    </row>
    <row r="483" spans="1:15" s="23" customFormat="1" ht="37.5" customHeight="1" x14ac:dyDescent="0.25">
      <c r="A483" s="11">
        <v>480</v>
      </c>
      <c r="B483" s="24" t="s">
        <v>675</v>
      </c>
      <c r="C483" s="25" t="s">
        <v>170</v>
      </c>
      <c r="D483" s="25" t="s">
        <v>59</v>
      </c>
      <c r="E483" s="26" t="s">
        <v>36</v>
      </c>
      <c r="F483" s="27">
        <v>60000</v>
      </c>
      <c r="G483" s="17" t="s">
        <v>21</v>
      </c>
      <c r="H483" s="18">
        <f t="shared" si="50"/>
        <v>60000</v>
      </c>
      <c r="I483" s="19">
        <f t="shared" si="48"/>
        <v>1722</v>
      </c>
      <c r="J483" s="20">
        <v>3486.68</v>
      </c>
      <c r="K483" s="21">
        <f t="shared" si="49"/>
        <v>1824</v>
      </c>
      <c r="L483" s="20">
        <v>25794.76</v>
      </c>
      <c r="M483" s="22">
        <f>+I483+J483+K483+L483</f>
        <v>32827.440000000002</v>
      </c>
      <c r="N483" s="22">
        <f>+H483-I483-J483-K483-L483</f>
        <v>27172.560000000001</v>
      </c>
      <c r="O483" s="20" t="s">
        <v>23</v>
      </c>
    </row>
    <row r="484" spans="1:15" s="23" customFormat="1" ht="37.5" customHeight="1" x14ac:dyDescent="0.25">
      <c r="A484" s="11">
        <v>481</v>
      </c>
      <c r="B484" s="24" t="s">
        <v>676</v>
      </c>
      <c r="C484" s="25" t="s">
        <v>30</v>
      </c>
      <c r="D484" s="25" t="s">
        <v>141</v>
      </c>
      <c r="E484" s="26" t="s">
        <v>20</v>
      </c>
      <c r="F484" s="27">
        <v>14300</v>
      </c>
      <c r="G484" s="17" t="s">
        <v>21</v>
      </c>
      <c r="H484" s="18">
        <f t="shared" si="50"/>
        <v>14300</v>
      </c>
      <c r="I484" s="19">
        <f t="shared" si="48"/>
        <v>410.41</v>
      </c>
      <c r="J484" s="20" t="s">
        <v>22</v>
      </c>
      <c r="K484" s="21">
        <f t="shared" si="49"/>
        <v>434.72</v>
      </c>
      <c r="L484" s="20">
        <v>4781.57</v>
      </c>
      <c r="M484" s="22">
        <f>+I484+K484+L484</f>
        <v>5626.7</v>
      </c>
      <c r="N484" s="22">
        <f>+H484-I484-K484-L484</f>
        <v>8673.3000000000011</v>
      </c>
      <c r="O484" s="20" t="s">
        <v>23</v>
      </c>
    </row>
    <row r="485" spans="1:15" s="23" customFormat="1" ht="37.5" customHeight="1" x14ac:dyDescent="0.25">
      <c r="A485" s="11">
        <v>482</v>
      </c>
      <c r="B485" s="24" t="s">
        <v>677</v>
      </c>
      <c r="C485" s="25" t="s">
        <v>27</v>
      </c>
      <c r="D485" s="25" t="s">
        <v>19</v>
      </c>
      <c r="E485" s="26" t="s">
        <v>20</v>
      </c>
      <c r="F485" s="27">
        <v>11440</v>
      </c>
      <c r="G485" s="17" t="s">
        <v>21</v>
      </c>
      <c r="H485" s="18">
        <f>+F485</f>
        <v>11440</v>
      </c>
      <c r="I485" s="19">
        <f t="shared" si="48"/>
        <v>328.32799999999997</v>
      </c>
      <c r="J485" s="20" t="s">
        <v>22</v>
      </c>
      <c r="K485" s="21">
        <f t="shared" si="49"/>
        <v>347.77600000000001</v>
      </c>
      <c r="L485" s="20">
        <v>1973.37</v>
      </c>
      <c r="M485" s="32">
        <v>2649.48</v>
      </c>
      <c r="N485" s="22">
        <v>8790.52</v>
      </c>
      <c r="O485" s="20" t="s">
        <v>23</v>
      </c>
    </row>
    <row r="486" spans="1:15" s="23" customFormat="1" ht="37.5" customHeight="1" x14ac:dyDescent="0.25">
      <c r="A486" s="11">
        <v>483</v>
      </c>
      <c r="B486" s="24" t="s">
        <v>678</v>
      </c>
      <c r="C486" s="25" t="s">
        <v>211</v>
      </c>
      <c r="D486" s="25" t="s">
        <v>51</v>
      </c>
      <c r="E486" s="26" t="s">
        <v>44</v>
      </c>
      <c r="F486" s="27">
        <v>85000</v>
      </c>
      <c r="G486" s="17" t="s">
        <v>21</v>
      </c>
      <c r="H486" s="18">
        <f t="shared" si="50"/>
        <v>85000</v>
      </c>
      <c r="I486" s="19">
        <f t="shared" si="48"/>
        <v>2439.5</v>
      </c>
      <c r="J486" s="20">
        <v>8576.99</v>
      </c>
      <c r="K486" s="21">
        <f t="shared" si="49"/>
        <v>2584</v>
      </c>
      <c r="L486" s="20">
        <v>8885.32</v>
      </c>
      <c r="M486" s="22">
        <f>+I486+J486+K486+L486</f>
        <v>22485.809999999998</v>
      </c>
      <c r="N486" s="22">
        <f>+H486-I486-J486-K486-L486</f>
        <v>62514.189999999995</v>
      </c>
      <c r="O486" s="20" t="s">
        <v>23</v>
      </c>
    </row>
    <row r="487" spans="1:15" s="23" customFormat="1" ht="37.5" customHeight="1" x14ac:dyDescent="0.25">
      <c r="A487" s="11">
        <v>484</v>
      </c>
      <c r="B487" s="24" t="s">
        <v>679</v>
      </c>
      <c r="C487" s="25" t="s">
        <v>268</v>
      </c>
      <c r="D487" s="25" t="s">
        <v>41</v>
      </c>
      <c r="E487" s="26" t="s">
        <v>36</v>
      </c>
      <c r="F487" s="27">
        <v>45000</v>
      </c>
      <c r="G487" s="17" t="s">
        <v>21</v>
      </c>
      <c r="H487" s="18">
        <f t="shared" si="50"/>
        <v>45000</v>
      </c>
      <c r="I487" s="19">
        <f t="shared" si="48"/>
        <v>1291.5</v>
      </c>
      <c r="J487" s="20">
        <v>1148.33</v>
      </c>
      <c r="K487" s="21">
        <f t="shared" si="49"/>
        <v>1368</v>
      </c>
      <c r="L487" s="20">
        <v>12413.34</v>
      </c>
      <c r="M487" s="22">
        <f>+I487+J487+K487+L487</f>
        <v>16221.17</v>
      </c>
      <c r="N487" s="22">
        <f>+H487-I487-J487-K487-L487</f>
        <v>28778.829999999998</v>
      </c>
      <c r="O487" s="20" t="s">
        <v>23</v>
      </c>
    </row>
    <row r="488" spans="1:15" s="23" customFormat="1" ht="37.5" customHeight="1" x14ac:dyDescent="0.25">
      <c r="A488" s="11">
        <v>485</v>
      </c>
      <c r="B488" s="24" t="s">
        <v>680</v>
      </c>
      <c r="C488" s="25" t="s">
        <v>96</v>
      </c>
      <c r="D488" s="25" t="s">
        <v>31</v>
      </c>
      <c r="E488" s="26" t="s">
        <v>20</v>
      </c>
      <c r="F488" s="27">
        <v>10000</v>
      </c>
      <c r="G488" s="17" t="s">
        <v>21</v>
      </c>
      <c r="H488" s="18">
        <f t="shared" si="50"/>
        <v>10000</v>
      </c>
      <c r="I488" s="19">
        <f t="shared" si="48"/>
        <v>287</v>
      </c>
      <c r="J488" s="20" t="s">
        <v>22</v>
      </c>
      <c r="K488" s="21">
        <f t="shared" si="49"/>
        <v>304</v>
      </c>
      <c r="L488" s="20">
        <v>23.25</v>
      </c>
      <c r="M488" s="22">
        <f>+I488+K488+L488</f>
        <v>614.25</v>
      </c>
      <c r="N488" s="22">
        <f>+H488-I488-K488-L488</f>
        <v>9385.75</v>
      </c>
      <c r="O488" s="20" t="s">
        <v>32</v>
      </c>
    </row>
    <row r="489" spans="1:15" s="23" customFormat="1" ht="37.5" customHeight="1" x14ac:dyDescent="0.25">
      <c r="A489" s="11">
        <v>486</v>
      </c>
      <c r="B489" s="24" t="s">
        <v>681</v>
      </c>
      <c r="C489" s="25" t="s">
        <v>27</v>
      </c>
      <c r="D489" s="25" t="s">
        <v>19</v>
      </c>
      <c r="E489" s="26" t="s">
        <v>20</v>
      </c>
      <c r="F489" s="27">
        <v>11000</v>
      </c>
      <c r="G489" s="17" t="s">
        <v>21</v>
      </c>
      <c r="H489" s="18">
        <f t="shared" si="50"/>
        <v>11000</v>
      </c>
      <c r="I489" s="19">
        <f t="shared" si="48"/>
        <v>315.7</v>
      </c>
      <c r="J489" s="20" t="s">
        <v>22</v>
      </c>
      <c r="K489" s="21">
        <f t="shared" si="49"/>
        <v>334.4</v>
      </c>
      <c r="L489" s="20">
        <v>23.25</v>
      </c>
      <c r="M489" s="22">
        <f>+I489+K489+L489</f>
        <v>673.34999999999991</v>
      </c>
      <c r="N489" s="22">
        <f>+H489-I489-K489-L489</f>
        <v>10326.65</v>
      </c>
      <c r="O489" s="20" t="s">
        <v>23</v>
      </c>
    </row>
    <row r="490" spans="1:15" s="23" customFormat="1" ht="37.5" customHeight="1" x14ac:dyDescent="0.25">
      <c r="A490" s="11">
        <v>487</v>
      </c>
      <c r="B490" s="24" t="s">
        <v>682</v>
      </c>
      <c r="C490" s="25" t="s">
        <v>126</v>
      </c>
      <c r="D490" s="25" t="s">
        <v>196</v>
      </c>
      <c r="E490" s="26" t="s">
        <v>36</v>
      </c>
      <c r="F490" s="27">
        <v>95000</v>
      </c>
      <c r="G490" s="17" t="s">
        <v>21</v>
      </c>
      <c r="H490" s="18">
        <f t="shared" si="50"/>
        <v>95000</v>
      </c>
      <c r="I490" s="19">
        <f t="shared" si="48"/>
        <v>2726.5</v>
      </c>
      <c r="J490" s="20">
        <v>10631.71</v>
      </c>
      <c r="K490" s="21">
        <f t="shared" si="49"/>
        <v>2888</v>
      </c>
      <c r="L490" s="20">
        <v>12742.14</v>
      </c>
      <c r="M490" s="22">
        <f>+I490+J490+K490+L490</f>
        <v>28988.35</v>
      </c>
      <c r="N490" s="22">
        <f>+H490-I490-J490-K490-L490</f>
        <v>66011.650000000009</v>
      </c>
      <c r="O490" s="20" t="s">
        <v>32</v>
      </c>
    </row>
    <row r="491" spans="1:15" s="23" customFormat="1" ht="37.5" customHeight="1" x14ac:dyDescent="0.25">
      <c r="A491" s="11">
        <v>488</v>
      </c>
      <c r="B491" s="24" t="s">
        <v>683</v>
      </c>
      <c r="C491" s="25" t="s">
        <v>27</v>
      </c>
      <c r="D491" s="25" t="s">
        <v>112</v>
      </c>
      <c r="E491" s="26" t="s">
        <v>20</v>
      </c>
      <c r="F491" s="27">
        <v>11440</v>
      </c>
      <c r="G491" s="17" t="s">
        <v>21</v>
      </c>
      <c r="H491" s="18">
        <f t="shared" si="50"/>
        <v>11440</v>
      </c>
      <c r="I491" s="19">
        <f t="shared" si="48"/>
        <v>328.32799999999997</v>
      </c>
      <c r="J491" s="20" t="s">
        <v>22</v>
      </c>
      <c r="K491" s="21">
        <f t="shared" si="49"/>
        <v>347.77600000000001</v>
      </c>
      <c r="L491" s="20">
        <v>1023.25</v>
      </c>
      <c r="M491" s="22">
        <v>1699.36</v>
      </c>
      <c r="N491" s="22">
        <v>9740.64</v>
      </c>
      <c r="O491" s="20" t="s">
        <v>23</v>
      </c>
    </row>
    <row r="492" spans="1:15" s="23" customFormat="1" ht="37.5" customHeight="1" x14ac:dyDescent="0.25">
      <c r="A492" s="11">
        <v>489</v>
      </c>
      <c r="B492" s="24" t="s">
        <v>684</v>
      </c>
      <c r="C492" s="25" t="s">
        <v>18</v>
      </c>
      <c r="D492" s="25" t="s">
        <v>19</v>
      </c>
      <c r="E492" s="26" t="s">
        <v>20</v>
      </c>
      <c r="F492" s="27">
        <v>10000</v>
      </c>
      <c r="G492" s="17" t="s">
        <v>21</v>
      </c>
      <c r="H492" s="18">
        <f t="shared" si="50"/>
        <v>10000</v>
      </c>
      <c r="I492" s="19">
        <f t="shared" si="48"/>
        <v>287</v>
      </c>
      <c r="J492" s="20" t="s">
        <v>22</v>
      </c>
      <c r="K492" s="21">
        <f t="shared" si="49"/>
        <v>304</v>
      </c>
      <c r="L492" s="20">
        <v>253.87</v>
      </c>
      <c r="M492" s="22">
        <f>+I492+K492+L492</f>
        <v>844.87</v>
      </c>
      <c r="N492" s="22">
        <f>+H492-I492-K492-L492</f>
        <v>9155.1299999999992</v>
      </c>
      <c r="O492" s="20" t="s">
        <v>32</v>
      </c>
    </row>
    <row r="493" spans="1:15" s="23" customFormat="1" ht="37.5" customHeight="1" x14ac:dyDescent="0.25">
      <c r="A493" s="11">
        <v>490</v>
      </c>
      <c r="B493" s="24" t="s">
        <v>685</v>
      </c>
      <c r="C493" s="25" t="s">
        <v>134</v>
      </c>
      <c r="D493" s="25" t="s">
        <v>48</v>
      </c>
      <c r="E493" s="26" t="s">
        <v>20</v>
      </c>
      <c r="F493" s="27">
        <v>10000</v>
      </c>
      <c r="G493" s="17" t="s">
        <v>21</v>
      </c>
      <c r="H493" s="18">
        <f t="shared" si="50"/>
        <v>10000</v>
      </c>
      <c r="I493" s="19">
        <f t="shared" si="48"/>
        <v>287</v>
      </c>
      <c r="J493" s="20" t="s">
        <v>22</v>
      </c>
      <c r="K493" s="21">
        <f t="shared" si="49"/>
        <v>304</v>
      </c>
      <c r="L493" s="20">
        <v>23.25</v>
      </c>
      <c r="M493" s="22">
        <f>+I493+K493+L493</f>
        <v>614.25</v>
      </c>
      <c r="N493" s="22">
        <f>+H493-I493-K493-L493</f>
        <v>9385.75</v>
      </c>
      <c r="O493" s="20" t="s">
        <v>23</v>
      </c>
    </row>
    <row r="494" spans="1:15" s="23" customFormat="1" ht="37.5" customHeight="1" x14ac:dyDescent="0.25">
      <c r="A494" s="11">
        <v>491</v>
      </c>
      <c r="B494" s="24" t="s">
        <v>686</v>
      </c>
      <c r="C494" s="25" t="s">
        <v>110</v>
      </c>
      <c r="D494" s="25" t="s">
        <v>19</v>
      </c>
      <c r="E494" s="26" t="s">
        <v>20</v>
      </c>
      <c r="F494" s="27">
        <v>10000</v>
      </c>
      <c r="G494" s="17" t="s">
        <v>21</v>
      </c>
      <c r="H494" s="18">
        <f t="shared" si="50"/>
        <v>10000</v>
      </c>
      <c r="I494" s="19">
        <f t="shared" si="48"/>
        <v>287</v>
      </c>
      <c r="J494" s="20" t="s">
        <v>22</v>
      </c>
      <c r="K494" s="21">
        <f t="shared" si="49"/>
        <v>304</v>
      </c>
      <c r="L494" s="20">
        <v>23.25</v>
      </c>
      <c r="M494" s="22">
        <f>+I494+K494+L494</f>
        <v>614.25</v>
      </c>
      <c r="N494" s="22">
        <f>+H494-I494-K494-L494</f>
        <v>9385.75</v>
      </c>
      <c r="O494" s="20" t="s">
        <v>23</v>
      </c>
    </row>
    <row r="495" spans="1:15" s="23" customFormat="1" ht="37.5" customHeight="1" x14ac:dyDescent="0.25">
      <c r="A495" s="11">
        <v>492</v>
      </c>
      <c r="B495" s="24" t="s">
        <v>687</v>
      </c>
      <c r="C495" s="29" t="s">
        <v>655</v>
      </c>
      <c r="D495" s="25" t="s">
        <v>31</v>
      </c>
      <c r="E495" s="26" t="s">
        <v>20</v>
      </c>
      <c r="F495" s="27">
        <v>14850</v>
      </c>
      <c r="G495" s="17" t="s">
        <v>21</v>
      </c>
      <c r="H495" s="18">
        <f t="shared" si="50"/>
        <v>14850</v>
      </c>
      <c r="I495" s="19">
        <f t="shared" si="48"/>
        <v>426.19499999999999</v>
      </c>
      <c r="J495" s="20" t="s">
        <v>22</v>
      </c>
      <c r="K495" s="21">
        <f t="shared" si="49"/>
        <v>451.44</v>
      </c>
      <c r="L495" s="20">
        <v>2781.57</v>
      </c>
      <c r="M495" s="22">
        <f>+I495+K495+L495</f>
        <v>3659.2049999999999</v>
      </c>
      <c r="N495" s="22">
        <f>+H495-I495-K495-L495</f>
        <v>11190.795</v>
      </c>
      <c r="O495" s="20" t="s">
        <v>23</v>
      </c>
    </row>
    <row r="496" spans="1:15" s="23" customFormat="1" ht="37.5" customHeight="1" x14ac:dyDescent="0.25">
      <c r="A496" s="11">
        <v>493</v>
      </c>
      <c r="B496" s="24" t="s">
        <v>688</v>
      </c>
      <c r="C496" s="29" t="s">
        <v>689</v>
      </c>
      <c r="D496" s="25" t="s">
        <v>112</v>
      </c>
      <c r="E496" s="26" t="s">
        <v>44</v>
      </c>
      <c r="F496" s="27">
        <v>11000</v>
      </c>
      <c r="G496" s="17" t="s">
        <v>21</v>
      </c>
      <c r="H496" s="18">
        <f t="shared" si="50"/>
        <v>11000</v>
      </c>
      <c r="I496" s="19">
        <f t="shared" si="48"/>
        <v>315.7</v>
      </c>
      <c r="J496" s="20" t="s">
        <v>22</v>
      </c>
      <c r="K496" s="21">
        <f t="shared" si="49"/>
        <v>334.4</v>
      </c>
      <c r="L496" s="20">
        <v>23.25</v>
      </c>
      <c r="M496" s="22">
        <f>+I496+K496+L496</f>
        <v>673.34999999999991</v>
      </c>
      <c r="N496" s="22">
        <f>+H496-I496-K496-L496</f>
        <v>10326.65</v>
      </c>
      <c r="O496" s="20" t="s">
        <v>23</v>
      </c>
    </row>
    <row r="497" spans="1:15" s="23" customFormat="1" ht="37.5" customHeight="1" x14ac:dyDescent="0.25">
      <c r="A497" s="11">
        <v>494</v>
      </c>
      <c r="B497" s="24" t="s">
        <v>690</v>
      </c>
      <c r="C497" s="25" t="s">
        <v>691</v>
      </c>
      <c r="D497" s="25" t="s">
        <v>56</v>
      </c>
      <c r="E497" s="26" t="s">
        <v>36</v>
      </c>
      <c r="F497" s="27">
        <v>75000</v>
      </c>
      <c r="G497" s="17" t="s">
        <v>21</v>
      </c>
      <c r="H497" s="18">
        <f t="shared" si="50"/>
        <v>75000</v>
      </c>
      <c r="I497" s="19">
        <f t="shared" si="48"/>
        <v>2152.5</v>
      </c>
      <c r="J497" s="20">
        <v>6309.38</v>
      </c>
      <c r="K497" s="21">
        <f t="shared" si="49"/>
        <v>2280</v>
      </c>
      <c r="L497" s="20">
        <v>5509.61</v>
      </c>
      <c r="M497" s="22">
        <f>+I497+J497+K497+L497</f>
        <v>16251.490000000002</v>
      </c>
      <c r="N497" s="22">
        <f>+H497-I497-J497-K497-L497</f>
        <v>58748.509999999995</v>
      </c>
      <c r="O497" s="20" t="s">
        <v>32</v>
      </c>
    </row>
    <row r="498" spans="1:15" s="23" customFormat="1" ht="37.5" customHeight="1" x14ac:dyDescent="0.25">
      <c r="A498" s="11">
        <v>495</v>
      </c>
      <c r="B498" s="24" t="s">
        <v>692</v>
      </c>
      <c r="C498" s="29" t="s">
        <v>55</v>
      </c>
      <c r="D498" s="25" t="s">
        <v>112</v>
      </c>
      <c r="E498" s="26" t="s">
        <v>20</v>
      </c>
      <c r="F498" s="27">
        <v>13200</v>
      </c>
      <c r="G498" s="17" t="s">
        <v>21</v>
      </c>
      <c r="H498" s="18">
        <f t="shared" si="50"/>
        <v>13200</v>
      </c>
      <c r="I498" s="19">
        <f t="shared" si="48"/>
        <v>378.84</v>
      </c>
      <c r="J498" s="20" t="s">
        <v>22</v>
      </c>
      <c r="K498" s="21">
        <f t="shared" si="49"/>
        <v>401.28</v>
      </c>
      <c r="L498" s="20">
        <v>23.25</v>
      </c>
      <c r="M498" s="22">
        <f>+I498+K498+L498</f>
        <v>803.36999999999989</v>
      </c>
      <c r="N498" s="22">
        <f>+H498-I498-K498-L498</f>
        <v>12396.63</v>
      </c>
      <c r="O498" s="20" t="s">
        <v>23</v>
      </c>
    </row>
    <row r="499" spans="1:15" s="23" customFormat="1" ht="37.5" customHeight="1" x14ac:dyDescent="0.25">
      <c r="A499" s="11">
        <v>496</v>
      </c>
      <c r="B499" s="24" t="s">
        <v>693</v>
      </c>
      <c r="C499" s="25" t="s">
        <v>694</v>
      </c>
      <c r="D499" s="25" t="s">
        <v>227</v>
      </c>
      <c r="E499" s="26" t="s">
        <v>44</v>
      </c>
      <c r="F499" s="27">
        <v>36171</v>
      </c>
      <c r="G499" s="17" t="s">
        <v>21</v>
      </c>
      <c r="H499" s="18">
        <f t="shared" si="50"/>
        <v>36171</v>
      </c>
      <c r="I499" s="19">
        <f t="shared" si="48"/>
        <v>1038.1077</v>
      </c>
      <c r="J499" s="20"/>
      <c r="K499" s="21">
        <f t="shared" si="49"/>
        <v>1099.5984000000001</v>
      </c>
      <c r="L499" s="20">
        <v>3325.97</v>
      </c>
      <c r="M499" s="22">
        <f>+I499+K499+L499</f>
        <v>5463.6761000000006</v>
      </c>
      <c r="N499" s="22">
        <f>+H499-I499-K499-L499</f>
        <v>30707.323899999996</v>
      </c>
      <c r="O499" s="20" t="s">
        <v>23</v>
      </c>
    </row>
    <row r="500" spans="1:15" s="23" customFormat="1" ht="37.5" customHeight="1" x14ac:dyDescent="0.25">
      <c r="A500" s="11">
        <v>497</v>
      </c>
      <c r="B500" s="24" t="s">
        <v>695</v>
      </c>
      <c r="C500" s="25" t="s">
        <v>342</v>
      </c>
      <c r="D500" s="25" t="s">
        <v>41</v>
      </c>
      <c r="E500" s="26" t="s">
        <v>36</v>
      </c>
      <c r="F500" s="27">
        <v>55000</v>
      </c>
      <c r="G500" s="17" t="s">
        <v>21</v>
      </c>
      <c r="H500" s="18">
        <f t="shared" si="50"/>
        <v>55000</v>
      </c>
      <c r="I500" s="19">
        <f t="shared" si="48"/>
        <v>1578.5</v>
      </c>
      <c r="J500" s="20">
        <v>2559.6799999999998</v>
      </c>
      <c r="K500" s="21">
        <f t="shared" si="49"/>
        <v>1672</v>
      </c>
      <c r="L500" s="20">
        <v>6366.18</v>
      </c>
      <c r="M500" s="22">
        <f>+I500+J500+K500+L500</f>
        <v>12176.36</v>
      </c>
      <c r="N500" s="22">
        <f>+H500-I500-J500-K500-L500</f>
        <v>42823.64</v>
      </c>
      <c r="O500" s="20" t="s">
        <v>23</v>
      </c>
    </row>
    <row r="501" spans="1:15" s="23" customFormat="1" ht="37.5" customHeight="1" x14ac:dyDescent="0.25">
      <c r="A501" s="11">
        <v>498</v>
      </c>
      <c r="B501" s="24" t="s">
        <v>696</v>
      </c>
      <c r="C501" s="25" t="s">
        <v>697</v>
      </c>
      <c r="D501" s="25" t="s">
        <v>31</v>
      </c>
      <c r="E501" s="26" t="s">
        <v>20</v>
      </c>
      <c r="F501" s="27">
        <v>10000</v>
      </c>
      <c r="G501" s="17" t="s">
        <v>21</v>
      </c>
      <c r="H501" s="18">
        <f t="shared" si="50"/>
        <v>10000</v>
      </c>
      <c r="I501" s="19">
        <f t="shared" si="48"/>
        <v>287</v>
      </c>
      <c r="J501" s="20" t="s">
        <v>22</v>
      </c>
      <c r="K501" s="21">
        <f t="shared" si="49"/>
        <v>304</v>
      </c>
      <c r="L501" s="20">
        <v>5227.25</v>
      </c>
      <c r="M501" s="22">
        <f>+I501+K501+L501</f>
        <v>5818.25</v>
      </c>
      <c r="N501" s="22">
        <f>+H501-I501-K501-L501</f>
        <v>4181.75</v>
      </c>
      <c r="O501" s="20" t="s">
        <v>32</v>
      </c>
    </row>
    <row r="502" spans="1:15" s="23" customFormat="1" ht="37.5" customHeight="1" x14ac:dyDescent="0.25">
      <c r="A502" s="11">
        <v>499</v>
      </c>
      <c r="B502" s="24" t="s">
        <v>698</v>
      </c>
      <c r="C502" s="25" t="s">
        <v>337</v>
      </c>
      <c r="D502" s="25" t="s">
        <v>112</v>
      </c>
      <c r="E502" s="26" t="s">
        <v>71</v>
      </c>
      <c r="F502" s="27">
        <v>10000</v>
      </c>
      <c r="G502" s="17" t="s">
        <v>21</v>
      </c>
      <c r="H502" s="18">
        <f t="shared" si="50"/>
        <v>10000</v>
      </c>
      <c r="I502" s="19">
        <f t="shared" si="48"/>
        <v>287</v>
      </c>
      <c r="J502" s="20" t="s">
        <v>22</v>
      </c>
      <c r="K502" s="21">
        <f t="shared" si="49"/>
        <v>304</v>
      </c>
      <c r="L502" s="20">
        <v>23.25</v>
      </c>
      <c r="M502" s="22">
        <f>+I502+K502+L502</f>
        <v>614.25</v>
      </c>
      <c r="N502" s="22">
        <f>+H502-I502-K502-L502</f>
        <v>9385.75</v>
      </c>
      <c r="O502" s="20" t="s">
        <v>32</v>
      </c>
    </row>
    <row r="503" spans="1:15" s="23" customFormat="1" ht="37.5" customHeight="1" x14ac:dyDescent="0.25">
      <c r="A503" s="11">
        <v>500</v>
      </c>
      <c r="B503" s="24" t="s">
        <v>699</v>
      </c>
      <c r="C503" s="25" t="s">
        <v>38</v>
      </c>
      <c r="D503" s="25" t="s">
        <v>700</v>
      </c>
      <c r="E503" s="26" t="s">
        <v>71</v>
      </c>
      <c r="F503" s="27">
        <v>20000</v>
      </c>
      <c r="G503" s="17" t="s">
        <v>21</v>
      </c>
      <c r="H503" s="18">
        <f t="shared" si="50"/>
        <v>20000</v>
      </c>
      <c r="I503" s="19">
        <f t="shared" si="48"/>
        <v>574</v>
      </c>
      <c r="J503" s="20" t="s">
        <v>22</v>
      </c>
      <c r="K503" s="21">
        <f t="shared" si="49"/>
        <v>608</v>
      </c>
      <c r="L503" s="20">
        <v>1023.25</v>
      </c>
      <c r="M503" s="22">
        <f>+I503+K503+L503</f>
        <v>2205.25</v>
      </c>
      <c r="N503" s="22">
        <f>+H503-I503-K503-L503</f>
        <v>17794.75</v>
      </c>
      <c r="O503" s="20" t="s">
        <v>32</v>
      </c>
    </row>
    <row r="504" spans="1:15" s="23" customFormat="1" ht="37.5" customHeight="1" x14ac:dyDescent="0.25">
      <c r="A504" s="11">
        <v>501</v>
      </c>
      <c r="B504" s="24" t="s">
        <v>701</v>
      </c>
      <c r="C504" s="25" t="s">
        <v>362</v>
      </c>
      <c r="D504" s="25" t="s">
        <v>51</v>
      </c>
      <c r="E504" s="26" t="s">
        <v>36</v>
      </c>
      <c r="F504" s="27">
        <v>85000</v>
      </c>
      <c r="G504" s="17" t="s">
        <v>21</v>
      </c>
      <c r="H504" s="18">
        <f t="shared" si="50"/>
        <v>85000</v>
      </c>
      <c r="I504" s="19">
        <f t="shared" si="48"/>
        <v>2439.5</v>
      </c>
      <c r="J504" s="20">
        <v>8576.99</v>
      </c>
      <c r="K504" s="21">
        <f t="shared" si="49"/>
        <v>2584</v>
      </c>
      <c r="L504" s="20">
        <v>4886.5</v>
      </c>
      <c r="M504" s="22">
        <f>+I504+J504+K504+L504</f>
        <v>18486.989999999998</v>
      </c>
      <c r="N504" s="22">
        <f>+H504-I504-J504-K504-L504</f>
        <v>66513.009999999995</v>
      </c>
      <c r="O504" s="20" t="s">
        <v>32</v>
      </c>
    </row>
    <row r="505" spans="1:15" s="23" customFormat="1" ht="37.5" customHeight="1" x14ac:dyDescent="0.25">
      <c r="A505" s="11">
        <v>502</v>
      </c>
      <c r="B505" s="24" t="s">
        <v>702</v>
      </c>
      <c r="C505" s="25" t="s">
        <v>318</v>
      </c>
      <c r="D505" s="25" t="s">
        <v>31</v>
      </c>
      <c r="E505" s="26" t="s">
        <v>20</v>
      </c>
      <c r="F505" s="27">
        <v>10000</v>
      </c>
      <c r="G505" s="17" t="s">
        <v>21</v>
      </c>
      <c r="H505" s="18">
        <f t="shared" si="50"/>
        <v>10000</v>
      </c>
      <c r="I505" s="19">
        <f t="shared" si="48"/>
        <v>287</v>
      </c>
      <c r="J505" s="20" t="s">
        <v>22</v>
      </c>
      <c r="K505" s="21">
        <f t="shared" si="49"/>
        <v>304</v>
      </c>
      <c r="L505" s="20">
        <v>23.25</v>
      </c>
      <c r="M505" s="22">
        <f t="shared" ref="M505:M516" si="51">+I505+K505+L505</f>
        <v>614.25</v>
      </c>
      <c r="N505" s="22">
        <f t="shared" ref="N505:N516" si="52">+H505-I505-K505-L505</f>
        <v>9385.75</v>
      </c>
      <c r="O505" s="20" t="s">
        <v>32</v>
      </c>
    </row>
    <row r="506" spans="1:15" s="23" customFormat="1" ht="37.5" customHeight="1" x14ac:dyDescent="0.25">
      <c r="A506" s="11">
        <v>503</v>
      </c>
      <c r="B506" s="24" t="s">
        <v>703</v>
      </c>
      <c r="C506" s="46" t="s">
        <v>38</v>
      </c>
      <c r="D506" s="25" t="s">
        <v>66</v>
      </c>
      <c r="E506" s="26" t="s">
        <v>36</v>
      </c>
      <c r="F506" s="27">
        <v>31500</v>
      </c>
      <c r="G506" s="17" t="s">
        <v>21</v>
      </c>
      <c r="H506" s="18">
        <f t="shared" si="50"/>
        <v>31500</v>
      </c>
      <c r="I506" s="19">
        <f t="shared" ref="I506:I565" si="53">+H506*2.87%</f>
        <v>904.05</v>
      </c>
      <c r="J506" s="20" t="s">
        <v>22</v>
      </c>
      <c r="K506" s="21">
        <f t="shared" si="49"/>
        <v>957.6</v>
      </c>
      <c r="L506" s="20">
        <v>10093.73</v>
      </c>
      <c r="M506" s="22">
        <f t="shared" si="51"/>
        <v>11955.38</v>
      </c>
      <c r="N506" s="22">
        <f t="shared" si="52"/>
        <v>19544.620000000003</v>
      </c>
      <c r="O506" s="20" t="s">
        <v>32</v>
      </c>
    </row>
    <row r="507" spans="1:15" s="23" customFormat="1" ht="37.5" customHeight="1" x14ac:dyDescent="0.25">
      <c r="A507" s="11">
        <v>504</v>
      </c>
      <c r="B507" s="24" t="s">
        <v>704</v>
      </c>
      <c r="C507" s="25" t="s">
        <v>705</v>
      </c>
      <c r="D507" s="25" t="s">
        <v>575</v>
      </c>
      <c r="E507" s="26" t="s">
        <v>44</v>
      </c>
      <c r="F507" s="27">
        <v>20000</v>
      </c>
      <c r="G507" s="17" t="s">
        <v>21</v>
      </c>
      <c r="H507" s="18">
        <f t="shared" si="50"/>
        <v>20000</v>
      </c>
      <c r="I507" s="19">
        <f t="shared" si="53"/>
        <v>574</v>
      </c>
      <c r="J507" s="20" t="s">
        <v>22</v>
      </c>
      <c r="K507" s="21">
        <f t="shared" si="49"/>
        <v>608</v>
      </c>
      <c r="L507" s="20">
        <v>2380.2399999999998</v>
      </c>
      <c r="M507" s="22">
        <f t="shared" si="51"/>
        <v>3562.24</v>
      </c>
      <c r="N507" s="22">
        <f t="shared" si="52"/>
        <v>16437.760000000002</v>
      </c>
      <c r="O507" s="20" t="s">
        <v>32</v>
      </c>
    </row>
    <row r="508" spans="1:15" s="23" customFormat="1" ht="37.5" customHeight="1" x14ac:dyDescent="0.25">
      <c r="A508" s="11">
        <v>505</v>
      </c>
      <c r="B508" s="24" t="s">
        <v>706</v>
      </c>
      <c r="C508" s="25" t="s">
        <v>88</v>
      </c>
      <c r="D508" s="25" t="s">
        <v>707</v>
      </c>
      <c r="E508" s="26" t="s">
        <v>44</v>
      </c>
      <c r="F508" s="27">
        <v>18150</v>
      </c>
      <c r="G508" s="17" t="s">
        <v>21</v>
      </c>
      <c r="H508" s="18">
        <f t="shared" si="50"/>
        <v>18150</v>
      </c>
      <c r="I508" s="19">
        <f t="shared" si="53"/>
        <v>520.90499999999997</v>
      </c>
      <c r="J508" s="20" t="s">
        <v>22</v>
      </c>
      <c r="K508" s="21">
        <f t="shared" ref="K508:K566" si="54">+H508*3.04%</f>
        <v>551.76</v>
      </c>
      <c r="L508" s="20">
        <v>23.25</v>
      </c>
      <c r="M508" s="22">
        <f t="shared" si="51"/>
        <v>1095.915</v>
      </c>
      <c r="N508" s="22">
        <v>17054.080000000002</v>
      </c>
      <c r="O508" s="20" t="s">
        <v>32</v>
      </c>
    </row>
    <row r="509" spans="1:15" s="23" customFormat="1" ht="37.5" customHeight="1" x14ac:dyDescent="0.25">
      <c r="A509" s="11">
        <v>506</v>
      </c>
      <c r="B509" s="24" t="s">
        <v>708</v>
      </c>
      <c r="C509" s="25" t="s">
        <v>318</v>
      </c>
      <c r="D509" s="25" t="s">
        <v>31</v>
      </c>
      <c r="E509" s="26" t="s">
        <v>20</v>
      </c>
      <c r="F509" s="27">
        <v>10000</v>
      </c>
      <c r="G509" s="17" t="s">
        <v>21</v>
      </c>
      <c r="H509" s="18">
        <f t="shared" si="50"/>
        <v>10000</v>
      </c>
      <c r="I509" s="19">
        <f t="shared" si="53"/>
        <v>287</v>
      </c>
      <c r="J509" s="20" t="s">
        <v>22</v>
      </c>
      <c r="K509" s="21">
        <f t="shared" si="54"/>
        <v>304</v>
      </c>
      <c r="L509" s="20">
        <v>23.25</v>
      </c>
      <c r="M509" s="22">
        <f t="shared" si="51"/>
        <v>614.25</v>
      </c>
      <c r="N509" s="22">
        <f t="shared" si="52"/>
        <v>9385.75</v>
      </c>
      <c r="O509" s="20" t="s">
        <v>23</v>
      </c>
    </row>
    <row r="510" spans="1:15" s="23" customFormat="1" ht="37.5" customHeight="1" x14ac:dyDescent="0.25">
      <c r="A510" s="11">
        <v>507</v>
      </c>
      <c r="B510" s="24" t="s">
        <v>709</v>
      </c>
      <c r="C510" s="25" t="s">
        <v>76</v>
      </c>
      <c r="D510" s="25" t="s">
        <v>19</v>
      </c>
      <c r="E510" s="26" t="s">
        <v>20</v>
      </c>
      <c r="F510" s="27">
        <v>10000</v>
      </c>
      <c r="G510" s="17" t="s">
        <v>21</v>
      </c>
      <c r="H510" s="18">
        <f t="shared" si="50"/>
        <v>10000</v>
      </c>
      <c r="I510" s="19">
        <f t="shared" si="53"/>
        <v>287</v>
      </c>
      <c r="J510" s="20" t="s">
        <v>22</v>
      </c>
      <c r="K510" s="21">
        <f t="shared" si="54"/>
        <v>304</v>
      </c>
      <c r="L510" s="20">
        <v>23.25</v>
      </c>
      <c r="M510" s="22">
        <f t="shared" si="51"/>
        <v>614.25</v>
      </c>
      <c r="N510" s="22">
        <f t="shared" si="52"/>
        <v>9385.75</v>
      </c>
      <c r="O510" s="20" t="s">
        <v>23</v>
      </c>
    </row>
    <row r="511" spans="1:15" s="23" customFormat="1" ht="37.5" customHeight="1" x14ac:dyDescent="0.25">
      <c r="A511" s="11">
        <v>508</v>
      </c>
      <c r="B511" s="24" t="s">
        <v>710</v>
      </c>
      <c r="C511" s="25" t="s">
        <v>110</v>
      </c>
      <c r="D511" s="25" t="s">
        <v>19</v>
      </c>
      <c r="E511" s="26" t="s">
        <v>20</v>
      </c>
      <c r="F511" s="27">
        <v>10000</v>
      </c>
      <c r="G511" s="17" t="s">
        <v>21</v>
      </c>
      <c r="H511" s="18">
        <f t="shared" si="50"/>
        <v>10000</v>
      </c>
      <c r="I511" s="19">
        <f t="shared" si="53"/>
        <v>287</v>
      </c>
      <c r="J511" s="20" t="s">
        <v>22</v>
      </c>
      <c r="K511" s="21">
        <f t="shared" si="54"/>
        <v>304</v>
      </c>
      <c r="L511" s="20">
        <v>23.25</v>
      </c>
      <c r="M511" s="22">
        <f t="shared" si="51"/>
        <v>614.25</v>
      </c>
      <c r="N511" s="22">
        <f t="shared" si="52"/>
        <v>9385.75</v>
      </c>
      <c r="O511" s="20" t="s">
        <v>23</v>
      </c>
    </row>
    <row r="512" spans="1:15" s="23" customFormat="1" ht="37.5" customHeight="1" x14ac:dyDescent="0.25">
      <c r="A512" s="11">
        <v>509</v>
      </c>
      <c r="B512" s="24" t="s">
        <v>711</v>
      </c>
      <c r="C512" s="25" t="s">
        <v>381</v>
      </c>
      <c r="D512" s="25" t="s">
        <v>19</v>
      </c>
      <c r="E512" s="26" t="s">
        <v>20</v>
      </c>
      <c r="F512" s="27">
        <v>10000</v>
      </c>
      <c r="G512" s="17" t="s">
        <v>21</v>
      </c>
      <c r="H512" s="18">
        <f t="shared" si="50"/>
        <v>10000</v>
      </c>
      <c r="I512" s="19">
        <f t="shared" si="53"/>
        <v>287</v>
      </c>
      <c r="J512" s="20" t="s">
        <v>22</v>
      </c>
      <c r="K512" s="21">
        <f t="shared" si="54"/>
        <v>304</v>
      </c>
      <c r="L512" s="20">
        <v>1253.8699999999999</v>
      </c>
      <c r="M512" s="22">
        <f t="shared" si="51"/>
        <v>1844.87</v>
      </c>
      <c r="N512" s="22">
        <f t="shared" si="52"/>
        <v>8155.13</v>
      </c>
      <c r="O512" s="20" t="s">
        <v>23</v>
      </c>
    </row>
    <row r="513" spans="1:15" s="23" customFormat="1" ht="37.5" customHeight="1" x14ac:dyDescent="0.25">
      <c r="A513" s="11">
        <v>510</v>
      </c>
      <c r="B513" s="24" t="s">
        <v>712</v>
      </c>
      <c r="C513" s="25" t="s">
        <v>342</v>
      </c>
      <c r="D513" s="25" t="s">
        <v>19</v>
      </c>
      <c r="E513" s="26" t="s">
        <v>20</v>
      </c>
      <c r="F513" s="27">
        <v>10000</v>
      </c>
      <c r="G513" s="17" t="s">
        <v>21</v>
      </c>
      <c r="H513" s="18">
        <f t="shared" si="50"/>
        <v>10000</v>
      </c>
      <c r="I513" s="19">
        <f t="shared" si="53"/>
        <v>287</v>
      </c>
      <c r="J513" s="20" t="s">
        <v>22</v>
      </c>
      <c r="K513" s="21">
        <f t="shared" si="54"/>
        <v>304</v>
      </c>
      <c r="L513" s="20">
        <v>23.25</v>
      </c>
      <c r="M513" s="22">
        <f t="shared" si="51"/>
        <v>614.25</v>
      </c>
      <c r="N513" s="22">
        <f t="shared" si="52"/>
        <v>9385.75</v>
      </c>
      <c r="O513" s="20" t="s">
        <v>23</v>
      </c>
    </row>
    <row r="514" spans="1:15" s="23" customFormat="1" ht="37.5" customHeight="1" x14ac:dyDescent="0.25">
      <c r="A514" s="11">
        <v>511</v>
      </c>
      <c r="B514" s="24" t="s">
        <v>713</v>
      </c>
      <c r="C514" s="29" t="s">
        <v>130</v>
      </c>
      <c r="D514" s="25" t="s">
        <v>48</v>
      </c>
      <c r="E514" s="26" t="s">
        <v>20</v>
      </c>
      <c r="F514" s="27">
        <v>10000</v>
      </c>
      <c r="G514" s="17" t="s">
        <v>21</v>
      </c>
      <c r="H514" s="18">
        <f t="shared" si="50"/>
        <v>10000</v>
      </c>
      <c r="I514" s="19">
        <f t="shared" si="53"/>
        <v>287</v>
      </c>
      <c r="J514" s="20" t="s">
        <v>22</v>
      </c>
      <c r="K514" s="21">
        <f t="shared" si="54"/>
        <v>304</v>
      </c>
      <c r="L514" s="20">
        <v>23.25</v>
      </c>
      <c r="M514" s="22">
        <f t="shared" si="51"/>
        <v>614.25</v>
      </c>
      <c r="N514" s="22">
        <f t="shared" si="52"/>
        <v>9385.75</v>
      </c>
      <c r="O514" s="20" t="s">
        <v>23</v>
      </c>
    </row>
    <row r="515" spans="1:15" s="23" customFormat="1" ht="37.5" customHeight="1" x14ac:dyDescent="0.25">
      <c r="A515" s="11">
        <v>512</v>
      </c>
      <c r="B515" s="24" t="s">
        <v>714</v>
      </c>
      <c r="C515" s="25" t="s">
        <v>108</v>
      </c>
      <c r="D515" s="25" t="s">
        <v>19</v>
      </c>
      <c r="E515" s="26" t="s">
        <v>20</v>
      </c>
      <c r="F515" s="27">
        <v>10000</v>
      </c>
      <c r="G515" s="17" t="s">
        <v>21</v>
      </c>
      <c r="H515" s="18">
        <f t="shared" si="50"/>
        <v>10000</v>
      </c>
      <c r="I515" s="19">
        <f t="shared" si="53"/>
        <v>287</v>
      </c>
      <c r="J515" s="20" t="s">
        <v>22</v>
      </c>
      <c r="K515" s="21">
        <f t="shared" si="54"/>
        <v>304</v>
      </c>
      <c r="L515" s="20">
        <v>23.25</v>
      </c>
      <c r="M515" s="22">
        <f>+I515+K515+L515</f>
        <v>614.25</v>
      </c>
      <c r="N515" s="22">
        <f>+H515-I515-K515-L515</f>
        <v>9385.75</v>
      </c>
      <c r="O515" s="20" t="s">
        <v>23</v>
      </c>
    </row>
    <row r="516" spans="1:15" s="23" customFormat="1" ht="37.5" customHeight="1" x14ac:dyDescent="0.25">
      <c r="A516" s="11">
        <v>513</v>
      </c>
      <c r="B516" s="24" t="s">
        <v>715</v>
      </c>
      <c r="C516" s="25" t="s">
        <v>91</v>
      </c>
      <c r="D516" s="25" t="s">
        <v>209</v>
      </c>
      <c r="E516" s="26" t="s">
        <v>36</v>
      </c>
      <c r="F516" s="27">
        <v>23100</v>
      </c>
      <c r="G516" s="17" t="s">
        <v>21</v>
      </c>
      <c r="H516" s="18">
        <f t="shared" si="50"/>
        <v>23100</v>
      </c>
      <c r="I516" s="19">
        <f t="shared" si="53"/>
        <v>662.97</v>
      </c>
      <c r="J516" s="20" t="s">
        <v>22</v>
      </c>
      <c r="K516" s="21">
        <f t="shared" si="54"/>
        <v>702.24</v>
      </c>
      <c r="L516" s="20">
        <v>8561.8700000000008</v>
      </c>
      <c r="M516" s="22">
        <f t="shared" si="51"/>
        <v>9927.0800000000017</v>
      </c>
      <c r="N516" s="22">
        <f t="shared" si="52"/>
        <v>13172.919999999996</v>
      </c>
      <c r="O516" s="20" t="s">
        <v>32</v>
      </c>
    </row>
    <row r="517" spans="1:15" s="23" customFormat="1" ht="37.5" customHeight="1" x14ac:dyDescent="0.25">
      <c r="A517" s="11">
        <v>514</v>
      </c>
      <c r="B517" s="24" t="s">
        <v>716</v>
      </c>
      <c r="C517" s="25" t="s">
        <v>117</v>
      </c>
      <c r="D517" s="25" t="s">
        <v>56</v>
      </c>
      <c r="E517" s="26" t="s">
        <v>36</v>
      </c>
      <c r="F517" s="27">
        <v>75000</v>
      </c>
      <c r="G517" s="17" t="s">
        <v>21</v>
      </c>
      <c r="H517" s="18">
        <f t="shared" si="50"/>
        <v>75000</v>
      </c>
      <c r="I517" s="19">
        <f t="shared" si="53"/>
        <v>2152.5</v>
      </c>
      <c r="J517" s="20">
        <v>6071.35</v>
      </c>
      <c r="K517" s="21">
        <f t="shared" si="54"/>
        <v>2280</v>
      </c>
      <c r="L517" s="20">
        <v>5659.23</v>
      </c>
      <c r="M517" s="22">
        <f>+I517+J517+K517+L517</f>
        <v>16163.08</v>
      </c>
      <c r="N517" s="22">
        <f>+H517-I517-J517-K517-L517</f>
        <v>58836.92</v>
      </c>
      <c r="O517" s="20" t="s">
        <v>32</v>
      </c>
    </row>
    <row r="518" spans="1:15" s="23" customFormat="1" ht="37.5" customHeight="1" x14ac:dyDescent="0.25">
      <c r="A518" s="11">
        <v>515</v>
      </c>
      <c r="B518" s="24" t="s">
        <v>717</v>
      </c>
      <c r="C518" s="25" t="s">
        <v>69</v>
      </c>
      <c r="D518" s="25" t="s">
        <v>41</v>
      </c>
      <c r="E518" s="26" t="s">
        <v>71</v>
      </c>
      <c r="F518" s="27">
        <v>13953.96</v>
      </c>
      <c r="G518" s="17" t="s">
        <v>21</v>
      </c>
      <c r="H518" s="18">
        <f t="shared" si="50"/>
        <v>13953.96</v>
      </c>
      <c r="I518" s="19">
        <f t="shared" si="53"/>
        <v>400.47865199999995</v>
      </c>
      <c r="J518" s="20" t="s">
        <v>22</v>
      </c>
      <c r="K518" s="21">
        <f t="shared" si="54"/>
        <v>424.20038399999999</v>
      </c>
      <c r="L518" s="20">
        <v>23.25</v>
      </c>
      <c r="M518" s="22">
        <f>+I518+K518+L518</f>
        <v>847.929036</v>
      </c>
      <c r="N518" s="47">
        <f>+H518-I518-K518-L518</f>
        <v>13106.030964</v>
      </c>
      <c r="O518" s="20" t="s">
        <v>23</v>
      </c>
    </row>
    <row r="519" spans="1:15" s="23" customFormat="1" ht="37.5" customHeight="1" x14ac:dyDescent="0.25">
      <c r="A519" s="11">
        <v>516</v>
      </c>
      <c r="B519" s="24" t="s">
        <v>718</v>
      </c>
      <c r="C519" s="25" t="s">
        <v>198</v>
      </c>
      <c r="D519" s="25" t="s">
        <v>51</v>
      </c>
      <c r="E519" s="26" t="s">
        <v>36</v>
      </c>
      <c r="F519" s="27">
        <v>85000</v>
      </c>
      <c r="G519" s="17" t="s">
        <v>21</v>
      </c>
      <c r="H519" s="18">
        <f t="shared" ref="H519:H565" si="55">+F519</f>
        <v>85000</v>
      </c>
      <c r="I519" s="19">
        <f t="shared" si="53"/>
        <v>2439.5</v>
      </c>
      <c r="J519" s="20">
        <v>8279.4599999999991</v>
      </c>
      <c r="K519" s="21">
        <f t="shared" si="54"/>
        <v>2584</v>
      </c>
      <c r="L519" s="20">
        <v>19613.68</v>
      </c>
      <c r="M519" s="22">
        <f>+I519+J519+K519+L519</f>
        <v>32916.639999999999</v>
      </c>
      <c r="N519" s="22">
        <f>+H519-I519-J519-K519-L519</f>
        <v>52083.360000000008</v>
      </c>
      <c r="O519" s="20" t="s">
        <v>23</v>
      </c>
    </row>
    <row r="520" spans="1:15" s="23" customFormat="1" ht="37.5" customHeight="1" x14ac:dyDescent="0.25">
      <c r="A520" s="11">
        <v>517</v>
      </c>
      <c r="B520" s="24" t="s">
        <v>719</v>
      </c>
      <c r="C520" s="29" t="s">
        <v>582</v>
      </c>
      <c r="D520" s="25" t="s">
        <v>122</v>
      </c>
      <c r="E520" s="26" t="s">
        <v>20</v>
      </c>
      <c r="F520" s="27">
        <v>14850</v>
      </c>
      <c r="G520" s="17" t="s">
        <v>21</v>
      </c>
      <c r="H520" s="18">
        <f t="shared" si="55"/>
        <v>14850</v>
      </c>
      <c r="I520" s="19">
        <f t="shared" si="53"/>
        <v>426.19499999999999</v>
      </c>
      <c r="J520" s="20" t="s">
        <v>22</v>
      </c>
      <c r="K520" s="21">
        <f t="shared" si="54"/>
        <v>451.44</v>
      </c>
      <c r="L520" s="20">
        <v>3752.76</v>
      </c>
      <c r="M520" s="22">
        <f>+I520+K520+L520</f>
        <v>4630.3950000000004</v>
      </c>
      <c r="N520" s="22">
        <f>+H520-I520-K520-L520</f>
        <v>10219.605</v>
      </c>
      <c r="O520" s="20" t="s">
        <v>32</v>
      </c>
    </row>
    <row r="521" spans="1:15" s="23" customFormat="1" ht="37.5" customHeight="1" x14ac:dyDescent="0.25">
      <c r="A521" s="11">
        <v>518</v>
      </c>
      <c r="B521" s="24" t="s">
        <v>720</v>
      </c>
      <c r="C521" s="25" t="s">
        <v>533</v>
      </c>
      <c r="D521" s="25" t="s">
        <v>19</v>
      </c>
      <c r="E521" s="26" t="s">
        <v>20</v>
      </c>
      <c r="F521" s="27">
        <v>10000</v>
      </c>
      <c r="G521" s="17" t="s">
        <v>21</v>
      </c>
      <c r="H521" s="18">
        <f t="shared" si="55"/>
        <v>10000</v>
      </c>
      <c r="I521" s="19">
        <f t="shared" si="53"/>
        <v>287</v>
      </c>
      <c r="J521" s="20" t="s">
        <v>22</v>
      </c>
      <c r="K521" s="21">
        <f t="shared" si="54"/>
        <v>304</v>
      </c>
      <c r="L521" s="20">
        <v>23.25</v>
      </c>
      <c r="M521" s="22">
        <f>+I521+K521+L521</f>
        <v>614.25</v>
      </c>
      <c r="N521" s="22">
        <f>+H521-I521-K521-L521</f>
        <v>9385.75</v>
      </c>
      <c r="O521" s="20" t="s">
        <v>32</v>
      </c>
    </row>
    <row r="522" spans="1:15" s="23" customFormat="1" ht="37.5" customHeight="1" x14ac:dyDescent="0.25">
      <c r="A522" s="11">
        <v>519</v>
      </c>
      <c r="B522" s="24" t="s">
        <v>721</v>
      </c>
      <c r="C522" s="25" t="s">
        <v>108</v>
      </c>
      <c r="D522" s="25" t="s">
        <v>41</v>
      </c>
      <c r="E522" s="26" t="s">
        <v>44</v>
      </c>
      <c r="F522" s="27">
        <v>55000</v>
      </c>
      <c r="G522" s="17" t="s">
        <v>21</v>
      </c>
      <c r="H522" s="18">
        <f t="shared" si="55"/>
        <v>55000</v>
      </c>
      <c r="I522" s="19">
        <f t="shared" si="53"/>
        <v>1578.5</v>
      </c>
      <c r="J522" s="20">
        <v>2559.6799999999998</v>
      </c>
      <c r="K522" s="21">
        <f t="shared" si="54"/>
        <v>1672</v>
      </c>
      <c r="L522" s="20">
        <v>2125.34</v>
      </c>
      <c r="M522" s="22">
        <f>+I522+J522+K522+L522</f>
        <v>7935.52</v>
      </c>
      <c r="N522" s="22">
        <f>+H522-I522-J522-K522-L522</f>
        <v>47064.479999999996</v>
      </c>
      <c r="O522" s="20" t="s">
        <v>23</v>
      </c>
    </row>
    <row r="523" spans="1:15" s="23" customFormat="1" ht="37.5" customHeight="1" x14ac:dyDescent="0.25">
      <c r="A523" s="11">
        <v>520</v>
      </c>
      <c r="B523" s="24" t="s">
        <v>722</v>
      </c>
      <c r="C523" s="25" t="s">
        <v>30</v>
      </c>
      <c r="D523" s="25" t="s">
        <v>48</v>
      </c>
      <c r="E523" s="26" t="s">
        <v>20</v>
      </c>
      <c r="F523" s="27">
        <v>10000</v>
      </c>
      <c r="G523" s="17" t="s">
        <v>21</v>
      </c>
      <c r="H523" s="18">
        <f t="shared" si="55"/>
        <v>10000</v>
      </c>
      <c r="I523" s="19">
        <f t="shared" si="53"/>
        <v>287</v>
      </c>
      <c r="J523" s="20" t="s">
        <v>22</v>
      </c>
      <c r="K523" s="21">
        <f t="shared" si="54"/>
        <v>304</v>
      </c>
      <c r="L523" s="20">
        <v>6358.05</v>
      </c>
      <c r="M523" s="22">
        <f>+I523+K523+L523</f>
        <v>6949.05</v>
      </c>
      <c r="N523" s="22">
        <f>+H523-I523-K523-L523</f>
        <v>3050.95</v>
      </c>
      <c r="O523" s="20" t="s">
        <v>23</v>
      </c>
    </row>
    <row r="524" spans="1:15" s="23" customFormat="1" ht="37.5" customHeight="1" x14ac:dyDescent="0.25">
      <c r="A524" s="11">
        <v>521</v>
      </c>
      <c r="B524" s="24" t="s">
        <v>723</v>
      </c>
      <c r="C524" s="25" t="s">
        <v>523</v>
      </c>
      <c r="D524" s="25" t="s">
        <v>56</v>
      </c>
      <c r="E524" s="26" t="s">
        <v>36</v>
      </c>
      <c r="F524" s="27">
        <v>75000</v>
      </c>
      <c r="G524" s="17" t="s">
        <v>21</v>
      </c>
      <c r="H524" s="18">
        <f t="shared" si="55"/>
        <v>75000</v>
      </c>
      <c r="I524" s="19">
        <f t="shared" si="53"/>
        <v>2152.5</v>
      </c>
      <c r="J524" s="20">
        <v>6309.38</v>
      </c>
      <c r="K524" s="21">
        <f t="shared" si="54"/>
        <v>2280</v>
      </c>
      <c r="L524" s="20">
        <v>2290.23</v>
      </c>
      <c r="M524" s="22">
        <f>+I524+J524+K524+L524</f>
        <v>13032.11</v>
      </c>
      <c r="N524" s="22">
        <f>+H524-I524-J524-K524-L524</f>
        <v>61967.889999999992</v>
      </c>
      <c r="O524" s="20" t="s">
        <v>23</v>
      </c>
    </row>
    <row r="525" spans="1:15" s="23" customFormat="1" ht="37.5" customHeight="1" x14ac:dyDescent="0.25">
      <c r="A525" s="11">
        <v>522</v>
      </c>
      <c r="B525" s="24" t="s">
        <v>724</v>
      </c>
      <c r="C525" s="25" t="s">
        <v>76</v>
      </c>
      <c r="D525" s="25" t="s">
        <v>19</v>
      </c>
      <c r="E525" s="26" t="s">
        <v>20</v>
      </c>
      <c r="F525" s="27">
        <v>10000</v>
      </c>
      <c r="G525" s="17" t="s">
        <v>21</v>
      </c>
      <c r="H525" s="18">
        <f t="shared" si="55"/>
        <v>10000</v>
      </c>
      <c r="I525" s="19">
        <f t="shared" si="53"/>
        <v>287</v>
      </c>
      <c r="J525" s="20" t="s">
        <v>22</v>
      </c>
      <c r="K525" s="21">
        <f t="shared" si="54"/>
        <v>304</v>
      </c>
      <c r="L525" s="20">
        <v>23.25</v>
      </c>
      <c r="M525" s="22">
        <f>+I525+K525+L525</f>
        <v>614.25</v>
      </c>
      <c r="N525" s="22">
        <f>+H525-I525-K525-L525</f>
        <v>9385.75</v>
      </c>
      <c r="O525" s="20" t="s">
        <v>23</v>
      </c>
    </row>
    <row r="526" spans="1:15" s="23" customFormat="1" ht="37.5" customHeight="1" x14ac:dyDescent="0.25">
      <c r="A526" s="11">
        <v>523</v>
      </c>
      <c r="B526" s="24" t="s">
        <v>725</v>
      </c>
      <c r="C526" s="25" t="s">
        <v>476</v>
      </c>
      <c r="D526" s="25" t="s">
        <v>51</v>
      </c>
      <c r="E526" s="26" t="s">
        <v>36</v>
      </c>
      <c r="F526" s="27">
        <v>85000</v>
      </c>
      <c r="G526" s="17" t="s">
        <v>21</v>
      </c>
      <c r="H526" s="18">
        <f t="shared" si="55"/>
        <v>85000</v>
      </c>
      <c r="I526" s="19">
        <f t="shared" si="53"/>
        <v>2439.5</v>
      </c>
      <c r="J526" s="20">
        <v>8279.4599999999991</v>
      </c>
      <c r="K526" s="21">
        <f t="shared" si="54"/>
        <v>2584</v>
      </c>
      <c r="L526" s="20">
        <v>3520.99</v>
      </c>
      <c r="M526" s="22">
        <f>+I526+J526+K526+L526</f>
        <v>16823.949999999997</v>
      </c>
      <c r="N526" s="22">
        <f>+H526-I526-J526-K526-L526</f>
        <v>68176.05</v>
      </c>
      <c r="O526" s="20" t="s">
        <v>32</v>
      </c>
    </row>
    <row r="527" spans="1:15" s="23" customFormat="1" ht="37.5" customHeight="1" x14ac:dyDescent="0.25">
      <c r="A527" s="11">
        <v>524</v>
      </c>
      <c r="B527" s="24" t="s">
        <v>726</v>
      </c>
      <c r="C527" s="25" t="s">
        <v>170</v>
      </c>
      <c r="D527" s="25" t="s">
        <v>41</v>
      </c>
      <c r="E527" s="26" t="s">
        <v>36</v>
      </c>
      <c r="F527" s="27">
        <v>50000</v>
      </c>
      <c r="G527" s="17" t="s">
        <v>21</v>
      </c>
      <c r="H527" s="18">
        <f t="shared" si="55"/>
        <v>50000</v>
      </c>
      <c r="I527" s="19">
        <f t="shared" si="53"/>
        <v>1435</v>
      </c>
      <c r="J527" s="20">
        <v>1675.48</v>
      </c>
      <c r="K527" s="21">
        <f t="shared" si="54"/>
        <v>1520</v>
      </c>
      <c r="L527" s="20">
        <v>10155.780000000001</v>
      </c>
      <c r="M527" s="22">
        <f>+I527+J527+K527+L527</f>
        <v>14786.26</v>
      </c>
      <c r="N527" s="22">
        <f>+H527-I527-J527-K527-L527</f>
        <v>35213.74</v>
      </c>
      <c r="O527" s="20" t="s">
        <v>32</v>
      </c>
    </row>
    <row r="528" spans="1:15" s="23" customFormat="1" ht="37.5" customHeight="1" x14ac:dyDescent="0.25">
      <c r="A528" s="11">
        <v>525</v>
      </c>
      <c r="B528" s="24" t="s">
        <v>727</v>
      </c>
      <c r="C528" s="29" t="s">
        <v>55</v>
      </c>
      <c r="D528" s="25" t="s">
        <v>48</v>
      </c>
      <c r="E528" s="26" t="s">
        <v>20</v>
      </c>
      <c r="F528" s="27">
        <v>10000</v>
      </c>
      <c r="G528" s="17" t="s">
        <v>21</v>
      </c>
      <c r="H528" s="18">
        <f t="shared" si="55"/>
        <v>10000</v>
      </c>
      <c r="I528" s="19">
        <f t="shared" si="53"/>
        <v>287</v>
      </c>
      <c r="J528" s="20" t="s">
        <v>22</v>
      </c>
      <c r="K528" s="21">
        <f t="shared" si="54"/>
        <v>304</v>
      </c>
      <c r="L528" s="20">
        <v>23.25</v>
      </c>
      <c r="M528" s="22">
        <f>+I528+K528+L528</f>
        <v>614.25</v>
      </c>
      <c r="N528" s="22">
        <f>+H528-I528-K528-L528</f>
        <v>9385.75</v>
      </c>
      <c r="O528" s="20" t="s">
        <v>32</v>
      </c>
    </row>
    <row r="529" spans="1:15" s="23" customFormat="1" ht="37.5" customHeight="1" x14ac:dyDescent="0.25">
      <c r="A529" s="11">
        <v>526</v>
      </c>
      <c r="B529" s="24" t="s">
        <v>728</v>
      </c>
      <c r="C529" s="29" t="s">
        <v>38</v>
      </c>
      <c r="D529" s="25" t="s">
        <v>575</v>
      </c>
      <c r="E529" s="26" t="s">
        <v>71</v>
      </c>
      <c r="F529" s="27">
        <v>16458.2</v>
      </c>
      <c r="G529" s="17" t="s">
        <v>21</v>
      </c>
      <c r="H529" s="18">
        <f t="shared" si="55"/>
        <v>16458.2</v>
      </c>
      <c r="I529" s="19">
        <f t="shared" si="53"/>
        <v>472.35034000000002</v>
      </c>
      <c r="J529" s="20" t="s">
        <v>22</v>
      </c>
      <c r="K529" s="21">
        <f t="shared" si="54"/>
        <v>500.32928000000004</v>
      </c>
      <c r="L529" s="20">
        <v>23.25</v>
      </c>
      <c r="M529" s="22">
        <f>+I529+K529+L529</f>
        <v>995.92962000000011</v>
      </c>
      <c r="N529" s="22">
        <f>+H529-I529-K529-L529</f>
        <v>15462.27038</v>
      </c>
      <c r="O529" s="20" t="s">
        <v>32</v>
      </c>
    </row>
    <row r="530" spans="1:15" s="23" customFormat="1" ht="37.5" customHeight="1" x14ac:dyDescent="0.25">
      <c r="A530" s="11">
        <v>527</v>
      </c>
      <c r="B530" s="24" t="s">
        <v>729</v>
      </c>
      <c r="C530" s="25" t="s">
        <v>198</v>
      </c>
      <c r="D530" s="25" t="s">
        <v>730</v>
      </c>
      <c r="E530" s="26" t="s">
        <v>36</v>
      </c>
      <c r="F530" s="27">
        <v>45000</v>
      </c>
      <c r="G530" s="17" t="s">
        <v>21</v>
      </c>
      <c r="H530" s="18">
        <f t="shared" si="55"/>
        <v>45000</v>
      </c>
      <c r="I530" s="19">
        <f t="shared" si="53"/>
        <v>1291.5</v>
      </c>
      <c r="J530" s="20">
        <v>1148.33</v>
      </c>
      <c r="K530" s="21">
        <f t="shared" si="54"/>
        <v>1368</v>
      </c>
      <c r="L530" s="20">
        <v>2981.57</v>
      </c>
      <c r="M530" s="22">
        <f>+I530+J530+K530+L530</f>
        <v>6789.4</v>
      </c>
      <c r="N530" s="22">
        <f>+H530-I530-J530-K530-L530</f>
        <v>38210.6</v>
      </c>
      <c r="O530" s="20" t="s">
        <v>32</v>
      </c>
    </row>
    <row r="531" spans="1:15" s="23" customFormat="1" ht="37.5" customHeight="1" x14ac:dyDescent="0.25">
      <c r="A531" s="11">
        <v>528</v>
      </c>
      <c r="B531" s="24" t="s">
        <v>731</v>
      </c>
      <c r="C531" s="25" t="s">
        <v>27</v>
      </c>
      <c r="D531" s="25" t="s">
        <v>112</v>
      </c>
      <c r="E531" s="26" t="s">
        <v>20</v>
      </c>
      <c r="F531" s="27">
        <v>10000</v>
      </c>
      <c r="G531" s="17" t="s">
        <v>21</v>
      </c>
      <c r="H531" s="18">
        <f t="shared" si="55"/>
        <v>10000</v>
      </c>
      <c r="I531" s="19">
        <f t="shared" si="53"/>
        <v>287</v>
      </c>
      <c r="J531" s="20" t="s">
        <v>22</v>
      </c>
      <c r="K531" s="21">
        <f t="shared" si="54"/>
        <v>304</v>
      </c>
      <c r="L531" s="20">
        <v>23.25</v>
      </c>
      <c r="M531" s="22">
        <f>+I531+K531+L531</f>
        <v>614.25</v>
      </c>
      <c r="N531" s="22">
        <f>+H531-I531-K531-L531</f>
        <v>9385.75</v>
      </c>
      <c r="O531" s="20" t="s">
        <v>23</v>
      </c>
    </row>
    <row r="532" spans="1:15" s="23" customFormat="1" ht="37.5" customHeight="1" x14ac:dyDescent="0.25">
      <c r="A532" s="11">
        <v>529</v>
      </c>
      <c r="B532" s="24" t="s">
        <v>732</v>
      </c>
      <c r="C532" s="25" t="s">
        <v>449</v>
      </c>
      <c r="D532" s="25" t="s">
        <v>56</v>
      </c>
      <c r="E532" s="26" t="s">
        <v>36</v>
      </c>
      <c r="F532" s="27">
        <v>75000</v>
      </c>
      <c r="G532" s="17" t="s">
        <v>21</v>
      </c>
      <c r="H532" s="18">
        <f t="shared" si="55"/>
        <v>75000</v>
      </c>
      <c r="I532" s="19">
        <f t="shared" si="53"/>
        <v>2152.5</v>
      </c>
      <c r="J532" s="20">
        <v>6309.38</v>
      </c>
      <c r="K532" s="21">
        <f t="shared" si="54"/>
        <v>2280</v>
      </c>
      <c r="L532" s="20">
        <v>21567.79</v>
      </c>
      <c r="M532" s="22">
        <f>+I532+J532+K532+L532</f>
        <v>32309.670000000002</v>
      </c>
      <c r="N532" s="22">
        <f>+H532-I532-J532-K532-L532</f>
        <v>42690.329999999994</v>
      </c>
      <c r="O532" s="20" t="s">
        <v>32</v>
      </c>
    </row>
    <row r="533" spans="1:15" s="23" customFormat="1" ht="37.5" customHeight="1" x14ac:dyDescent="0.25">
      <c r="A533" s="11">
        <v>530</v>
      </c>
      <c r="B533" s="24" t="s">
        <v>733</v>
      </c>
      <c r="C533" s="25" t="s">
        <v>27</v>
      </c>
      <c r="D533" s="25" t="s">
        <v>653</v>
      </c>
      <c r="E533" s="26" t="s">
        <v>20</v>
      </c>
      <c r="F533" s="27">
        <v>10000</v>
      </c>
      <c r="G533" s="17" t="s">
        <v>21</v>
      </c>
      <c r="H533" s="18">
        <f t="shared" si="55"/>
        <v>10000</v>
      </c>
      <c r="I533" s="19">
        <f t="shared" si="53"/>
        <v>287</v>
      </c>
      <c r="J533" s="20" t="s">
        <v>22</v>
      </c>
      <c r="K533" s="21">
        <f t="shared" si="54"/>
        <v>304</v>
      </c>
      <c r="L533" s="20">
        <v>23.25</v>
      </c>
      <c r="M533" s="22">
        <f>+I533+K533+L533</f>
        <v>614.25</v>
      </c>
      <c r="N533" s="22">
        <f>+H533-I533-K533-L533</f>
        <v>9385.75</v>
      </c>
      <c r="O533" s="20" t="s">
        <v>23</v>
      </c>
    </row>
    <row r="534" spans="1:15" s="23" customFormat="1" ht="37.5" customHeight="1" x14ac:dyDescent="0.25">
      <c r="A534" s="11">
        <v>531</v>
      </c>
      <c r="B534" s="24" t="s">
        <v>734</v>
      </c>
      <c r="C534" s="25" t="s">
        <v>27</v>
      </c>
      <c r="D534" s="25" t="s">
        <v>186</v>
      </c>
      <c r="E534" s="26" t="s">
        <v>20</v>
      </c>
      <c r="F534" s="27">
        <v>11500</v>
      </c>
      <c r="G534" s="17" t="s">
        <v>21</v>
      </c>
      <c r="H534" s="18">
        <f t="shared" si="55"/>
        <v>11500</v>
      </c>
      <c r="I534" s="19">
        <f t="shared" si="53"/>
        <v>330.05</v>
      </c>
      <c r="J534" s="20" t="s">
        <v>22</v>
      </c>
      <c r="K534" s="21">
        <f t="shared" si="54"/>
        <v>349.6</v>
      </c>
      <c r="L534" s="20">
        <v>2140.11</v>
      </c>
      <c r="M534" s="22">
        <f>+I534+K534+L534</f>
        <v>2819.76</v>
      </c>
      <c r="N534" s="22">
        <f>+H534-I534-K534-L534</f>
        <v>8680.24</v>
      </c>
      <c r="O534" s="20" t="s">
        <v>23</v>
      </c>
    </row>
    <row r="535" spans="1:15" s="23" customFormat="1" ht="37.5" customHeight="1" x14ac:dyDescent="0.25">
      <c r="A535" s="11">
        <v>532</v>
      </c>
      <c r="B535" s="24" t="s">
        <v>735</v>
      </c>
      <c r="C535" s="25" t="s">
        <v>736</v>
      </c>
      <c r="D535" s="25" t="s">
        <v>51</v>
      </c>
      <c r="E535" s="26" t="s">
        <v>44</v>
      </c>
      <c r="F535" s="27">
        <v>85000</v>
      </c>
      <c r="G535" s="17" t="s">
        <v>21</v>
      </c>
      <c r="H535" s="18">
        <f t="shared" si="55"/>
        <v>85000</v>
      </c>
      <c r="I535" s="19">
        <f t="shared" si="53"/>
        <v>2439.5</v>
      </c>
      <c r="J535" s="20">
        <v>8576.99</v>
      </c>
      <c r="K535" s="21">
        <f t="shared" si="54"/>
        <v>2584</v>
      </c>
      <c r="L535" s="20">
        <v>5507.03</v>
      </c>
      <c r="M535" s="22">
        <f>+I535+J535+K535+L535</f>
        <v>19107.52</v>
      </c>
      <c r="N535" s="22">
        <f>+H535-I535-J535-K535-L535</f>
        <v>65892.479999999996</v>
      </c>
      <c r="O535" s="20" t="s">
        <v>23</v>
      </c>
    </row>
    <row r="536" spans="1:15" s="23" customFormat="1" ht="37.5" customHeight="1" x14ac:dyDescent="0.25">
      <c r="A536" s="11">
        <v>533</v>
      </c>
      <c r="B536" s="24" t="s">
        <v>737</v>
      </c>
      <c r="C536" s="25" t="s">
        <v>27</v>
      </c>
      <c r="D536" s="25" t="s">
        <v>48</v>
      </c>
      <c r="E536" s="26" t="s">
        <v>20</v>
      </c>
      <c r="F536" s="27">
        <v>10000</v>
      </c>
      <c r="G536" s="17" t="s">
        <v>21</v>
      </c>
      <c r="H536" s="18">
        <f t="shared" si="55"/>
        <v>10000</v>
      </c>
      <c r="I536" s="19">
        <f t="shared" si="53"/>
        <v>287</v>
      </c>
      <c r="J536" s="20" t="s">
        <v>22</v>
      </c>
      <c r="K536" s="21">
        <f t="shared" si="54"/>
        <v>304</v>
      </c>
      <c r="L536" s="20">
        <v>23.25</v>
      </c>
      <c r="M536" s="22">
        <f>+I536+K536+L536</f>
        <v>614.25</v>
      </c>
      <c r="N536" s="22">
        <f>+H536-I536-K536-L536</f>
        <v>9385.75</v>
      </c>
      <c r="O536" s="20" t="s">
        <v>23</v>
      </c>
    </row>
    <row r="537" spans="1:15" s="23" customFormat="1" ht="37.5" customHeight="1" x14ac:dyDescent="0.25">
      <c r="A537" s="11">
        <v>534</v>
      </c>
      <c r="B537" s="24" t="s">
        <v>738</v>
      </c>
      <c r="C537" s="25" t="s">
        <v>432</v>
      </c>
      <c r="D537" s="25" t="s">
        <v>48</v>
      </c>
      <c r="E537" s="26" t="s">
        <v>20</v>
      </c>
      <c r="F537" s="27">
        <v>10000</v>
      </c>
      <c r="G537" s="17" t="s">
        <v>21</v>
      </c>
      <c r="H537" s="18">
        <f t="shared" si="55"/>
        <v>10000</v>
      </c>
      <c r="I537" s="19">
        <f t="shared" si="53"/>
        <v>287</v>
      </c>
      <c r="J537" s="20" t="s">
        <v>22</v>
      </c>
      <c r="K537" s="21">
        <f t="shared" si="54"/>
        <v>304</v>
      </c>
      <c r="L537" s="20">
        <v>1781.57</v>
      </c>
      <c r="M537" s="22">
        <f>+I537+K537+L537</f>
        <v>2372.5699999999997</v>
      </c>
      <c r="N537" s="22">
        <f>+H537-I537-K537-L537</f>
        <v>7627.43</v>
      </c>
      <c r="O537" s="20" t="s">
        <v>23</v>
      </c>
    </row>
    <row r="538" spans="1:15" s="23" customFormat="1" ht="37.5" customHeight="1" x14ac:dyDescent="0.25">
      <c r="A538" s="11">
        <v>535</v>
      </c>
      <c r="B538" s="24" t="s">
        <v>739</v>
      </c>
      <c r="C538" s="25" t="s">
        <v>134</v>
      </c>
      <c r="D538" s="25" t="s">
        <v>19</v>
      </c>
      <c r="E538" s="26" t="s">
        <v>20</v>
      </c>
      <c r="F538" s="27">
        <v>10000</v>
      </c>
      <c r="G538" s="17" t="s">
        <v>21</v>
      </c>
      <c r="H538" s="18">
        <f t="shared" si="55"/>
        <v>10000</v>
      </c>
      <c r="I538" s="19">
        <f t="shared" si="53"/>
        <v>287</v>
      </c>
      <c r="J538" s="20" t="s">
        <v>22</v>
      </c>
      <c r="K538" s="21">
        <f t="shared" si="54"/>
        <v>304</v>
      </c>
      <c r="L538" s="20">
        <v>2140.11</v>
      </c>
      <c r="M538" s="22">
        <f>+I538+K538+L538</f>
        <v>2731.11</v>
      </c>
      <c r="N538" s="22">
        <f>+H538-I538-K538-L538</f>
        <v>7268.8899999999994</v>
      </c>
      <c r="O538" s="20" t="s">
        <v>23</v>
      </c>
    </row>
    <row r="539" spans="1:15" s="23" customFormat="1" ht="37.5" customHeight="1" x14ac:dyDescent="0.25">
      <c r="A539" s="11">
        <v>536</v>
      </c>
      <c r="B539" s="24" t="s">
        <v>740</v>
      </c>
      <c r="C539" s="25" t="s">
        <v>741</v>
      </c>
      <c r="D539" s="25" t="s">
        <v>51</v>
      </c>
      <c r="E539" s="26" t="s">
        <v>36</v>
      </c>
      <c r="F539" s="27">
        <v>85000</v>
      </c>
      <c r="G539" s="17" t="s">
        <v>21</v>
      </c>
      <c r="H539" s="18">
        <f t="shared" si="55"/>
        <v>85000</v>
      </c>
      <c r="I539" s="19">
        <f t="shared" si="53"/>
        <v>2439.5</v>
      </c>
      <c r="J539" s="20">
        <v>8576.99</v>
      </c>
      <c r="K539" s="21">
        <f t="shared" si="54"/>
        <v>2584</v>
      </c>
      <c r="L539" s="20">
        <v>14210.64</v>
      </c>
      <c r="M539" s="22">
        <f>+I539+J539+K539+L539</f>
        <v>27811.129999999997</v>
      </c>
      <c r="N539" s="22">
        <f>+H539-I539-J539-K539-L539</f>
        <v>57188.869999999995</v>
      </c>
      <c r="O539" s="20" t="s">
        <v>23</v>
      </c>
    </row>
    <row r="540" spans="1:15" s="23" customFormat="1" ht="37.5" customHeight="1" x14ac:dyDescent="0.25">
      <c r="A540" s="11">
        <v>537</v>
      </c>
      <c r="B540" s="24" t="s">
        <v>742</v>
      </c>
      <c r="C540" s="25" t="s">
        <v>85</v>
      </c>
      <c r="D540" s="25" t="s">
        <v>56</v>
      </c>
      <c r="E540" s="26" t="s">
        <v>36</v>
      </c>
      <c r="F540" s="27">
        <v>75000</v>
      </c>
      <c r="G540" s="17" t="s">
        <v>21</v>
      </c>
      <c r="H540" s="18">
        <f t="shared" si="55"/>
        <v>75000</v>
      </c>
      <c r="I540" s="19">
        <f t="shared" si="53"/>
        <v>2152.5</v>
      </c>
      <c r="J540" s="20">
        <v>6309.38</v>
      </c>
      <c r="K540" s="21">
        <f t="shared" si="54"/>
        <v>2280</v>
      </c>
      <c r="L540" s="20">
        <v>1804.85</v>
      </c>
      <c r="M540" s="22">
        <f>+I540+J540+K540+L540</f>
        <v>12546.730000000001</v>
      </c>
      <c r="N540" s="22">
        <f>+H540-I540-J540-K540-L540</f>
        <v>62453.27</v>
      </c>
      <c r="O540" s="20" t="s">
        <v>23</v>
      </c>
    </row>
    <row r="541" spans="1:15" s="23" customFormat="1" ht="37.5" customHeight="1" x14ac:dyDescent="0.25">
      <c r="A541" s="11">
        <v>538</v>
      </c>
      <c r="B541" s="24" t="s">
        <v>743</v>
      </c>
      <c r="C541" s="25" t="s">
        <v>126</v>
      </c>
      <c r="D541" s="25" t="s">
        <v>56</v>
      </c>
      <c r="E541" s="26" t="s">
        <v>44</v>
      </c>
      <c r="F541" s="27">
        <v>50000</v>
      </c>
      <c r="G541" s="17" t="s">
        <v>21</v>
      </c>
      <c r="H541" s="18">
        <f t="shared" si="55"/>
        <v>50000</v>
      </c>
      <c r="I541" s="19">
        <f t="shared" si="53"/>
        <v>1435</v>
      </c>
      <c r="J541" s="20">
        <v>1854</v>
      </c>
      <c r="K541" s="21">
        <f t="shared" si="54"/>
        <v>1520</v>
      </c>
      <c r="L541" s="20">
        <v>623.25</v>
      </c>
      <c r="M541" s="22">
        <f>+I541+J541+K541+L541</f>
        <v>5432.25</v>
      </c>
      <c r="N541" s="22">
        <f>+H541-I541-J541-K541-L541</f>
        <v>44567.75</v>
      </c>
      <c r="O541" s="20" t="s">
        <v>23</v>
      </c>
    </row>
    <row r="542" spans="1:15" s="23" customFormat="1" ht="37.5" customHeight="1" x14ac:dyDescent="0.25">
      <c r="A542" s="11">
        <v>539</v>
      </c>
      <c r="B542" s="24" t="s">
        <v>744</v>
      </c>
      <c r="C542" s="25" t="s">
        <v>110</v>
      </c>
      <c r="D542" s="25" t="s">
        <v>41</v>
      </c>
      <c r="E542" s="26" t="s">
        <v>36</v>
      </c>
      <c r="F542" s="27">
        <v>55000</v>
      </c>
      <c r="G542" s="17" t="s">
        <v>21</v>
      </c>
      <c r="H542" s="18">
        <f t="shared" si="55"/>
        <v>55000</v>
      </c>
      <c r="I542" s="19">
        <f t="shared" si="53"/>
        <v>1578.5</v>
      </c>
      <c r="J542" s="20">
        <v>2559.6799999999998</v>
      </c>
      <c r="K542" s="21">
        <f t="shared" si="54"/>
        <v>1672</v>
      </c>
      <c r="L542" s="20">
        <v>3766.18</v>
      </c>
      <c r="M542" s="22">
        <f>+I542+J542+K542+L542</f>
        <v>9576.36</v>
      </c>
      <c r="N542" s="22">
        <f>+H542-I542-J542-K542-L542</f>
        <v>45423.64</v>
      </c>
      <c r="O542" s="20" t="s">
        <v>23</v>
      </c>
    </row>
    <row r="543" spans="1:15" s="23" customFormat="1" ht="37.5" customHeight="1" x14ac:dyDescent="0.25">
      <c r="A543" s="11">
        <v>540</v>
      </c>
      <c r="B543" s="24" t="s">
        <v>745</v>
      </c>
      <c r="C543" s="25" t="s">
        <v>76</v>
      </c>
      <c r="D543" s="25" t="s">
        <v>70</v>
      </c>
      <c r="E543" s="26" t="s">
        <v>44</v>
      </c>
      <c r="F543" s="27">
        <v>11367.4</v>
      </c>
      <c r="G543" s="17" t="s">
        <v>21</v>
      </c>
      <c r="H543" s="18">
        <f t="shared" si="55"/>
        <v>11367.4</v>
      </c>
      <c r="I543" s="19">
        <f t="shared" si="53"/>
        <v>326.24437999999998</v>
      </c>
      <c r="J543" s="20" t="s">
        <v>22</v>
      </c>
      <c r="K543" s="21">
        <f t="shared" si="54"/>
        <v>345.56896</v>
      </c>
      <c r="L543" s="20">
        <v>2750.99</v>
      </c>
      <c r="M543" s="22">
        <f>+I543+K543+L543</f>
        <v>3422.8033399999995</v>
      </c>
      <c r="N543" s="22">
        <f>+H543-I543-K543-L543</f>
        <v>7944.5966599999992</v>
      </c>
      <c r="O543" s="20" t="s">
        <v>23</v>
      </c>
    </row>
    <row r="544" spans="1:15" s="23" customFormat="1" ht="37.5" customHeight="1" x14ac:dyDescent="0.25">
      <c r="A544" s="11">
        <v>541</v>
      </c>
      <c r="B544" s="24" t="s">
        <v>746</v>
      </c>
      <c r="C544" s="25" t="s">
        <v>63</v>
      </c>
      <c r="D544" s="25" t="s">
        <v>19</v>
      </c>
      <c r="E544" s="26" t="s">
        <v>20</v>
      </c>
      <c r="F544" s="27">
        <v>10000</v>
      </c>
      <c r="G544" s="17" t="s">
        <v>21</v>
      </c>
      <c r="H544" s="18">
        <f t="shared" si="55"/>
        <v>10000</v>
      </c>
      <c r="I544" s="19">
        <f t="shared" si="53"/>
        <v>287</v>
      </c>
      <c r="J544" s="20" t="s">
        <v>22</v>
      </c>
      <c r="K544" s="21">
        <f t="shared" si="54"/>
        <v>304</v>
      </c>
      <c r="L544" s="20">
        <v>23.25</v>
      </c>
      <c r="M544" s="22">
        <f>+I544+K544+L544</f>
        <v>614.25</v>
      </c>
      <c r="N544" s="22">
        <f>+H544-I544-K544-L544</f>
        <v>9385.75</v>
      </c>
      <c r="O544" s="20" t="s">
        <v>23</v>
      </c>
    </row>
    <row r="545" spans="1:16" s="23" customFormat="1" ht="37.5" customHeight="1" x14ac:dyDescent="0.25">
      <c r="A545" s="11">
        <v>542</v>
      </c>
      <c r="B545" s="24" t="s">
        <v>747</v>
      </c>
      <c r="C545" s="25"/>
      <c r="D545" s="25" t="s">
        <v>19</v>
      </c>
      <c r="E545" s="26" t="s">
        <v>20</v>
      </c>
      <c r="F545" s="27">
        <v>10000</v>
      </c>
      <c r="G545" s="17" t="s">
        <v>21</v>
      </c>
      <c r="H545" s="18">
        <f t="shared" si="55"/>
        <v>10000</v>
      </c>
      <c r="I545" s="19">
        <f t="shared" si="53"/>
        <v>287</v>
      </c>
      <c r="J545" s="20" t="s">
        <v>22</v>
      </c>
      <c r="K545" s="21">
        <f t="shared" si="54"/>
        <v>304</v>
      </c>
      <c r="L545" s="20" t="s">
        <v>22</v>
      </c>
      <c r="M545" s="22">
        <f>+I545+K545</f>
        <v>591</v>
      </c>
      <c r="N545" s="22">
        <f>+H545-I545-K545</f>
        <v>9409</v>
      </c>
      <c r="O545" s="20" t="s">
        <v>23</v>
      </c>
    </row>
    <row r="546" spans="1:16" s="23" customFormat="1" ht="37.5" customHeight="1" x14ac:dyDescent="0.25">
      <c r="A546" s="11">
        <v>543</v>
      </c>
      <c r="B546" s="24" t="s">
        <v>748</v>
      </c>
      <c r="C546" s="25" t="s">
        <v>63</v>
      </c>
      <c r="D546" s="25" t="s">
        <v>112</v>
      </c>
      <c r="E546" s="26" t="s">
        <v>20</v>
      </c>
      <c r="F546" s="27">
        <v>10000</v>
      </c>
      <c r="G546" s="17" t="s">
        <v>21</v>
      </c>
      <c r="H546" s="18">
        <f t="shared" si="55"/>
        <v>10000</v>
      </c>
      <c r="I546" s="19">
        <f t="shared" si="53"/>
        <v>287</v>
      </c>
      <c r="J546" s="20" t="s">
        <v>22</v>
      </c>
      <c r="K546" s="21">
        <f t="shared" si="54"/>
        <v>304</v>
      </c>
      <c r="L546" s="20">
        <v>23.25</v>
      </c>
      <c r="M546" s="22">
        <f>+I546+K546+L546</f>
        <v>614.25</v>
      </c>
      <c r="N546" s="22">
        <f>+H546-I546-K546-L546</f>
        <v>9385.75</v>
      </c>
      <c r="O546" s="20" t="s">
        <v>23</v>
      </c>
    </row>
    <row r="547" spans="1:16" s="23" customFormat="1" ht="37.5" customHeight="1" x14ac:dyDescent="0.25">
      <c r="A547" s="11">
        <v>544</v>
      </c>
      <c r="B547" s="24" t="s">
        <v>749</v>
      </c>
      <c r="C547" s="29" t="s">
        <v>55</v>
      </c>
      <c r="D547" s="25" t="s">
        <v>19</v>
      </c>
      <c r="E547" s="26" t="s">
        <v>20</v>
      </c>
      <c r="F547" s="27">
        <v>10000</v>
      </c>
      <c r="G547" s="17" t="s">
        <v>21</v>
      </c>
      <c r="H547" s="18">
        <f t="shared" si="55"/>
        <v>10000</v>
      </c>
      <c r="I547" s="19">
        <f t="shared" si="53"/>
        <v>287</v>
      </c>
      <c r="J547" s="20" t="s">
        <v>22</v>
      </c>
      <c r="K547" s="21">
        <f t="shared" si="54"/>
        <v>304</v>
      </c>
      <c r="L547" s="20">
        <v>23.25</v>
      </c>
      <c r="M547" s="22">
        <f>+I547+K547+L547</f>
        <v>614.25</v>
      </c>
      <c r="N547" s="22">
        <f>+H547-I547-K547-L547</f>
        <v>9385.75</v>
      </c>
      <c r="O547" s="20" t="s">
        <v>23</v>
      </c>
    </row>
    <row r="548" spans="1:16" s="23" customFormat="1" ht="37.5" customHeight="1" x14ac:dyDescent="0.25">
      <c r="A548" s="11">
        <v>545</v>
      </c>
      <c r="B548" s="24" t="s">
        <v>750</v>
      </c>
      <c r="C548" s="29" t="s">
        <v>130</v>
      </c>
      <c r="D548" s="25" t="s">
        <v>19</v>
      </c>
      <c r="E548" s="26" t="s">
        <v>20</v>
      </c>
      <c r="F548" s="27">
        <v>10000</v>
      </c>
      <c r="G548" s="17" t="s">
        <v>21</v>
      </c>
      <c r="H548" s="18">
        <f t="shared" si="55"/>
        <v>10000</v>
      </c>
      <c r="I548" s="19">
        <f t="shared" si="53"/>
        <v>287</v>
      </c>
      <c r="J548" s="20" t="s">
        <v>22</v>
      </c>
      <c r="K548" s="21">
        <f t="shared" si="54"/>
        <v>304</v>
      </c>
      <c r="L548" s="20">
        <v>23.25</v>
      </c>
      <c r="M548" s="22">
        <f>+I548+K548+L548</f>
        <v>614.25</v>
      </c>
      <c r="N548" s="22">
        <f>+H548-I548-K548-L548</f>
        <v>9385.75</v>
      </c>
      <c r="O548" s="20" t="s">
        <v>23</v>
      </c>
    </row>
    <row r="549" spans="1:16" s="23" customFormat="1" ht="37.5" customHeight="1" x14ac:dyDescent="0.25">
      <c r="A549" s="11">
        <v>546</v>
      </c>
      <c r="B549" s="24" t="s">
        <v>751</v>
      </c>
      <c r="C549" s="25" t="s">
        <v>752</v>
      </c>
      <c r="D549" s="25" t="s">
        <v>48</v>
      </c>
      <c r="E549" s="26" t="s">
        <v>20</v>
      </c>
      <c r="F549" s="27">
        <v>11000</v>
      </c>
      <c r="G549" s="17" t="s">
        <v>21</v>
      </c>
      <c r="H549" s="18">
        <f t="shared" si="55"/>
        <v>11000</v>
      </c>
      <c r="I549" s="19">
        <f t="shared" si="53"/>
        <v>315.7</v>
      </c>
      <c r="J549" s="20" t="s">
        <v>22</v>
      </c>
      <c r="K549" s="21">
        <f t="shared" si="54"/>
        <v>334.4</v>
      </c>
      <c r="L549" s="20">
        <v>23.25</v>
      </c>
      <c r="M549" s="22">
        <f>+I549+K549+L549</f>
        <v>673.34999999999991</v>
      </c>
      <c r="N549" s="22">
        <f>+H549-I549-K549-L549</f>
        <v>10326.65</v>
      </c>
      <c r="O549" s="20" t="s">
        <v>23</v>
      </c>
    </row>
    <row r="550" spans="1:16" s="23" customFormat="1" ht="37.5" customHeight="1" x14ac:dyDescent="0.25">
      <c r="A550" s="11">
        <v>547</v>
      </c>
      <c r="B550" s="24" t="s">
        <v>753</v>
      </c>
      <c r="C550" s="25" t="s">
        <v>518</v>
      </c>
      <c r="D550" s="25" t="s">
        <v>51</v>
      </c>
      <c r="E550" s="26" t="s">
        <v>36</v>
      </c>
      <c r="F550" s="27">
        <v>85000</v>
      </c>
      <c r="G550" s="17" t="s">
        <v>21</v>
      </c>
      <c r="H550" s="18">
        <f t="shared" si="55"/>
        <v>85000</v>
      </c>
      <c r="I550" s="19">
        <f t="shared" si="53"/>
        <v>2439.5</v>
      </c>
      <c r="J550" s="20">
        <v>8279.4599999999991</v>
      </c>
      <c r="K550" s="21">
        <f t="shared" si="54"/>
        <v>2584</v>
      </c>
      <c r="L550" s="20">
        <v>24870.06</v>
      </c>
      <c r="M550" s="22">
        <f>+I550+J550+K550+L550</f>
        <v>38173.020000000004</v>
      </c>
      <c r="N550" s="22">
        <f>+H550-I550-J550-K550-L550</f>
        <v>46826.98000000001</v>
      </c>
      <c r="O550" s="20" t="s">
        <v>32</v>
      </c>
    </row>
    <row r="551" spans="1:16" s="23" customFormat="1" ht="37.5" customHeight="1" x14ac:dyDescent="0.25">
      <c r="A551" s="11">
        <v>548</v>
      </c>
      <c r="B551" s="24" t="s">
        <v>754</v>
      </c>
      <c r="C551" s="25" t="s">
        <v>147</v>
      </c>
      <c r="D551" s="30" t="s">
        <v>707</v>
      </c>
      <c r="E551" s="30" t="s">
        <v>755</v>
      </c>
      <c r="F551" s="33">
        <v>23000</v>
      </c>
      <c r="G551" s="17" t="s">
        <v>21</v>
      </c>
      <c r="H551" s="18">
        <f t="shared" si="55"/>
        <v>23000</v>
      </c>
      <c r="I551" s="19">
        <f t="shared" si="53"/>
        <v>660.1</v>
      </c>
      <c r="J551" s="20" t="s">
        <v>22</v>
      </c>
      <c r="K551" s="21">
        <f t="shared" si="54"/>
        <v>699.2</v>
      </c>
      <c r="L551" s="20">
        <v>2023.25</v>
      </c>
      <c r="M551" s="22">
        <f>+I551+K551+L551</f>
        <v>3382.55</v>
      </c>
      <c r="N551" s="22">
        <f>+H551-I551-K551-L551</f>
        <v>19617.45</v>
      </c>
      <c r="O551" s="20" t="s">
        <v>32</v>
      </c>
    </row>
    <row r="552" spans="1:16" s="23" customFormat="1" ht="37.5" customHeight="1" x14ac:dyDescent="0.25">
      <c r="A552" s="11">
        <v>549</v>
      </c>
      <c r="B552" s="24" t="s">
        <v>756</v>
      </c>
      <c r="C552" s="25" t="s">
        <v>609</v>
      </c>
      <c r="D552" s="25" t="s">
        <v>77</v>
      </c>
      <c r="E552" s="26" t="s">
        <v>44</v>
      </c>
      <c r="F552" s="27">
        <v>22000</v>
      </c>
      <c r="G552" s="17" t="s">
        <v>21</v>
      </c>
      <c r="H552" s="18">
        <f t="shared" si="55"/>
        <v>22000</v>
      </c>
      <c r="I552" s="19">
        <f t="shared" si="53"/>
        <v>631.4</v>
      </c>
      <c r="J552" s="20" t="s">
        <v>22</v>
      </c>
      <c r="K552" s="21">
        <f t="shared" si="54"/>
        <v>668.8</v>
      </c>
      <c r="L552" s="20">
        <v>2781.57</v>
      </c>
      <c r="M552" s="22">
        <f>+I552+K552+L552</f>
        <v>4081.77</v>
      </c>
      <c r="N552" s="22">
        <f>+H552-I552-K552-L552</f>
        <v>17918.23</v>
      </c>
      <c r="O552" s="20" t="s">
        <v>32</v>
      </c>
    </row>
    <row r="553" spans="1:16" s="23" customFormat="1" ht="37.5" customHeight="1" x14ac:dyDescent="0.25">
      <c r="A553" s="11">
        <v>550</v>
      </c>
      <c r="B553" s="24" t="s">
        <v>757</v>
      </c>
      <c r="C553" s="25" t="s">
        <v>38</v>
      </c>
      <c r="D553" s="25" t="s">
        <v>39</v>
      </c>
      <c r="E553" s="26" t="s">
        <v>20</v>
      </c>
      <c r="F553" s="27">
        <v>10000</v>
      </c>
      <c r="G553" s="17" t="s">
        <v>21</v>
      </c>
      <c r="H553" s="18">
        <f t="shared" si="55"/>
        <v>10000</v>
      </c>
      <c r="I553" s="19">
        <f t="shared" si="53"/>
        <v>287</v>
      </c>
      <c r="J553" s="20" t="s">
        <v>22</v>
      </c>
      <c r="K553" s="21">
        <f t="shared" si="54"/>
        <v>304</v>
      </c>
      <c r="L553" s="20">
        <v>23.25</v>
      </c>
      <c r="M553" s="22">
        <f>+I553+K553+L553</f>
        <v>614.25</v>
      </c>
      <c r="N553" s="22">
        <f>+H553-I553-K553-L553</f>
        <v>9385.75</v>
      </c>
      <c r="O553" s="20" t="s">
        <v>23</v>
      </c>
    </row>
    <row r="554" spans="1:16" s="23" customFormat="1" ht="37.5" customHeight="1" x14ac:dyDescent="0.25">
      <c r="A554" s="11">
        <v>551</v>
      </c>
      <c r="B554" s="24" t="s">
        <v>758</v>
      </c>
      <c r="C554" s="25" t="s">
        <v>609</v>
      </c>
      <c r="D554" s="25" t="s">
        <v>707</v>
      </c>
      <c r="E554" s="26" t="s">
        <v>44</v>
      </c>
      <c r="F554" s="27">
        <f>18150+4850</f>
        <v>23000</v>
      </c>
      <c r="G554" s="17" t="s">
        <v>21</v>
      </c>
      <c r="H554" s="18">
        <f t="shared" si="55"/>
        <v>23000</v>
      </c>
      <c r="I554" s="19">
        <f t="shared" si="53"/>
        <v>660.1</v>
      </c>
      <c r="J554" s="20" t="s">
        <v>22</v>
      </c>
      <c r="K554" s="21">
        <f t="shared" si="54"/>
        <v>699.2</v>
      </c>
      <c r="L554" s="20">
        <v>5253.87</v>
      </c>
      <c r="M554" s="22">
        <f>+I554+K554+L554</f>
        <v>6613.17</v>
      </c>
      <c r="N554" s="22">
        <f>+H554-I554-K554-L554</f>
        <v>16386.830000000002</v>
      </c>
      <c r="O554" s="20" t="s">
        <v>32</v>
      </c>
    </row>
    <row r="555" spans="1:16" s="23" customFormat="1" ht="37.5" customHeight="1" x14ac:dyDescent="0.25">
      <c r="A555" s="11">
        <v>552</v>
      </c>
      <c r="B555" s="24" t="s">
        <v>759</v>
      </c>
      <c r="C555" s="25" t="s">
        <v>147</v>
      </c>
      <c r="D555" s="25" t="s">
        <v>700</v>
      </c>
      <c r="E555" s="26" t="s">
        <v>71</v>
      </c>
      <c r="F555" s="27">
        <v>18822.78</v>
      </c>
      <c r="G555" s="17" t="s">
        <v>21</v>
      </c>
      <c r="H555" s="18">
        <f t="shared" si="55"/>
        <v>18822.78</v>
      </c>
      <c r="I555" s="19">
        <f t="shared" si="53"/>
        <v>540.21378599999991</v>
      </c>
      <c r="J555" s="20" t="s">
        <v>22</v>
      </c>
      <c r="K555" s="21">
        <f t="shared" si="54"/>
        <v>572.21251199999995</v>
      </c>
      <c r="L555" s="20">
        <v>323.25</v>
      </c>
      <c r="M555" s="22">
        <v>1435.67</v>
      </c>
      <c r="N555" s="22">
        <v>17387.11</v>
      </c>
      <c r="O555" s="20" t="s">
        <v>32</v>
      </c>
    </row>
    <row r="556" spans="1:16" s="49" customFormat="1" ht="37.5" customHeight="1" x14ac:dyDescent="0.25">
      <c r="A556" s="11">
        <v>553</v>
      </c>
      <c r="B556" s="24" t="s">
        <v>760</v>
      </c>
      <c r="C556" s="25" t="s">
        <v>134</v>
      </c>
      <c r="D556" s="25" t="s">
        <v>19</v>
      </c>
      <c r="E556" s="26" t="s">
        <v>20</v>
      </c>
      <c r="F556" s="27">
        <v>10000</v>
      </c>
      <c r="G556" s="17" t="s">
        <v>21</v>
      </c>
      <c r="H556" s="18">
        <f t="shared" si="55"/>
        <v>10000</v>
      </c>
      <c r="I556" s="19">
        <f t="shared" si="53"/>
        <v>287</v>
      </c>
      <c r="J556" s="20" t="s">
        <v>22</v>
      </c>
      <c r="K556" s="21">
        <f t="shared" si="54"/>
        <v>304</v>
      </c>
      <c r="L556" s="20">
        <v>1756.41</v>
      </c>
      <c r="M556" s="22">
        <f>+I556+K556+L556</f>
        <v>2347.41</v>
      </c>
      <c r="N556" s="22">
        <f>+H556-I556-K556-L556</f>
        <v>7652.59</v>
      </c>
      <c r="O556" s="20" t="s">
        <v>23</v>
      </c>
      <c r="P556" s="48"/>
    </row>
    <row r="557" spans="1:16" s="49" customFormat="1" ht="37.5" customHeight="1" x14ac:dyDescent="0.25">
      <c r="A557" s="11">
        <v>554</v>
      </c>
      <c r="B557" s="24" t="s">
        <v>761</v>
      </c>
      <c r="C557" s="25" t="s">
        <v>55</v>
      </c>
      <c r="D557" s="25" t="s">
        <v>59</v>
      </c>
      <c r="E557" s="26" t="s">
        <v>36</v>
      </c>
      <c r="F557" s="27">
        <v>60000</v>
      </c>
      <c r="G557" s="17" t="s">
        <v>21</v>
      </c>
      <c r="H557" s="18">
        <f t="shared" si="55"/>
        <v>60000</v>
      </c>
      <c r="I557" s="19">
        <f t="shared" si="53"/>
        <v>1722</v>
      </c>
      <c r="J557" s="20">
        <v>2772.6</v>
      </c>
      <c r="K557" s="21">
        <f t="shared" si="54"/>
        <v>1824</v>
      </c>
      <c r="L557" s="20">
        <v>3693.61</v>
      </c>
      <c r="M557" s="22">
        <f>+I557+J557+K557+L557</f>
        <v>10012.210000000001</v>
      </c>
      <c r="N557" s="22">
        <f>+H557-I557-J557-K557-L557</f>
        <v>49987.79</v>
      </c>
      <c r="O557" s="20" t="s">
        <v>32</v>
      </c>
      <c r="P557" s="48"/>
    </row>
    <row r="558" spans="1:16" s="49" customFormat="1" ht="37.5" customHeight="1" x14ac:dyDescent="0.25">
      <c r="A558" s="11">
        <v>555</v>
      </c>
      <c r="B558" s="24" t="s">
        <v>762</v>
      </c>
      <c r="C558" s="25" t="s">
        <v>198</v>
      </c>
      <c r="D558" s="25" t="s">
        <v>122</v>
      </c>
      <c r="E558" s="26" t="s">
        <v>44</v>
      </c>
      <c r="F558" s="27">
        <v>22050</v>
      </c>
      <c r="G558" s="17" t="s">
        <v>21</v>
      </c>
      <c r="H558" s="18">
        <f t="shared" si="55"/>
        <v>22050</v>
      </c>
      <c r="I558" s="19">
        <f t="shared" si="53"/>
        <v>632.83500000000004</v>
      </c>
      <c r="J558" s="20" t="s">
        <v>22</v>
      </c>
      <c r="K558" s="21">
        <f t="shared" si="54"/>
        <v>670.32</v>
      </c>
      <c r="L558" s="20">
        <v>5803.29</v>
      </c>
      <c r="M558" s="22">
        <f>+I558+K558+L558</f>
        <v>7106.4449999999997</v>
      </c>
      <c r="N558" s="22">
        <v>14943.55</v>
      </c>
      <c r="O558" s="20" t="s">
        <v>32</v>
      </c>
      <c r="P558" s="48"/>
    </row>
    <row r="559" spans="1:16" s="49" customFormat="1" ht="37.5" customHeight="1" x14ac:dyDescent="0.25">
      <c r="A559" s="11">
        <v>556</v>
      </c>
      <c r="B559" s="24" t="s">
        <v>763</v>
      </c>
      <c r="C559" s="25" t="s">
        <v>134</v>
      </c>
      <c r="D559" s="25" t="s">
        <v>31</v>
      </c>
      <c r="E559" s="26" t="s">
        <v>20</v>
      </c>
      <c r="F559" s="50">
        <v>10000</v>
      </c>
      <c r="G559" s="17" t="s">
        <v>21</v>
      </c>
      <c r="H559" s="18">
        <f t="shared" si="55"/>
        <v>10000</v>
      </c>
      <c r="I559" s="19">
        <f t="shared" si="53"/>
        <v>287</v>
      </c>
      <c r="J559" s="20" t="s">
        <v>22</v>
      </c>
      <c r="K559" s="21">
        <f t="shared" si="54"/>
        <v>304</v>
      </c>
      <c r="L559" s="20">
        <v>23.25</v>
      </c>
      <c r="M559" s="22">
        <f>+I559+K559+L559</f>
        <v>614.25</v>
      </c>
      <c r="N559" s="22">
        <f>+H559-I559-K559-L559</f>
        <v>9385.75</v>
      </c>
      <c r="O559" s="20" t="s">
        <v>32</v>
      </c>
      <c r="P559" s="48"/>
    </row>
    <row r="560" spans="1:16" s="49" customFormat="1" ht="37.5" customHeight="1" x14ac:dyDescent="0.25">
      <c r="A560" s="11">
        <v>557</v>
      </c>
      <c r="B560" s="24" t="s">
        <v>764</v>
      </c>
      <c r="C560" s="25" t="s">
        <v>373</v>
      </c>
      <c r="D560" s="30" t="s">
        <v>31</v>
      </c>
      <c r="E560" s="30" t="s">
        <v>20</v>
      </c>
      <c r="F560" s="33">
        <v>10000</v>
      </c>
      <c r="G560" s="17" t="s">
        <v>21</v>
      </c>
      <c r="H560" s="18">
        <f t="shared" si="55"/>
        <v>10000</v>
      </c>
      <c r="I560" s="19">
        <f t="shared" si="53"/>
        <v>287</v>
      </c>
      <c r="J560" s="20"/>
      <c r="K560" s="21">
        <f t="shared" si="54"/>
        <v>304</v>
      </c>
      <c r="L560" s="20">
        <v>23.25</v>
      </c>
      <c r="M560" s="22">
        <f>+I560+K560+L560</f>
        <v>614.25</v>
      </c>
      <c r="N560" s="22">
        <f>+H560-I560-K560-L560</f>
        <v>9385.75</v>
      </c>
      <c r="O560" s="20" t="s">
        <v>32</v>
      </c>
      <c r="P560" s="48"/>
    </row>
    <row r="561" spans="1:15" s="51" customFormat="1" ht="37.5" customHeight="1" x14ac:dyDescent="0.25">
      <c r="A561" s="11">
        <v>558</v>
      </c>
      <c r="B561" s="24" t="s">
        <v>765</v>
      </c>
      <c r="C561" s="25" t="s">
        <v>134</v>
      </c>
      <c r="D561" s="30" t="s">
        <v>41</v>
      </c>
      <c r="E561" s="30" t="s">
        <v>36</v>
      </c>
      <c r="F561" s="33">
        <v>55000</v>
      </c>
      <c r="G561" s="17" t="s">
        <v>21</v>
      </c>
      <c r="H561" s="18">
        <f t="shared" si="55"/>
        <v>55000</v>
      </c>
      <c r="I561" s="19">
        <f>+H561*2.87%</f>
        <v>1578.5</v>
      </c>
      <c r="J561" s="20">
        <v>2559.6799999999998</v>
      </c>
      <c r="K561" s="21">
        <f t="shared" si="54"/>
        <v>1672</v>
      </c>
      <c r="L561" s="20">
        <v>23.25</v>
      </c>
      <c r="M561" s="22">
        <v>5833.43</v>
      </c>
      <c r="N561" s="22">
        <f>+H561-I561-J561-K561-L561</f>
        <v>49166.57</v>
      </c>
      <c r="O561" s="20" t="s">
        <v>23</v>
      </c>
    </row>
    <row r="562" spans="1:15" ht="18.75" hidden="1" x14ac:dyDescent="0.25">
      <c r="A562" s="11">
        <v>559</v>
      </c>
      <c r="B562" s="24"/>
      <c r="C562" s="25"/>
      <c r="D562" s="25"/>
      <c r="E562" s="26"/>
      <c r="F562" s="27"/>
      <c r="G562" s="52"/>
      <c r="H562" s="52"/>
      <c r="I562" s="52"/>
      <c r="J562" s="52"/>
      <c r="K562" s="52"/>
      <c r="L562" s="52"/>
      <c r="M562" s="52"/>
      <c r="N562" s="52"/>
      <c r="O562" s="53"/>
    </row>
    <row r="563" spans="1:15" ht="37.5" hidden="1" x14ac:dyDescent="0.25">
      <c r="A563" s="11">
        <v>560</v>
      </c>
      <c r="B563" s="24" t="s">
        <v>766</v>
      </c>
      <c r="C563" s="25" t="s">
        <v>134</v>
      </c>
      <c r="D563" s="25" t="s">
        <v>31</v>
      </c>
      <c r="E563" s="26" t="s">
        <v>20</v>
      </c>
      <c r="F563" s="27">
        <v>10000</v>
      </c>
      <c r="G563" s="52"/>
      <c r="H563" s="52"/>
      <c r="I563" s="52"/>
      <c r="J563" s="52"/>
      <c r="K563" s="52"/>
      <c r="L563" s="52"/>
      <c r="M563" s="52"/>
      <c r="N563" s="52"/>
      <c r="O563" s="55"/>
    </row>
    <row r="564" spans="1:15" ht="37.5" hidden="1" x14ac:dyDescent="0.25">
      <c r="A564" s="11">
        <v>561</v>
      </c>
      <c r="B564" s="24" t="s">
        <v>767</v>
      </c>
      <c r="C564" s="25" t="s">
        <v>373</v>
      </c>
      <c r="D564" s="25" t="s">
        <v>31</v>
      </c>
      <c r="E564" s="26" t="s">
        <v>20</v>
      </c>
      <c r="F564" s="27">
        <v>10000</v>
      </c>
      <c r="G564" s="52"/>
      <c r="H564" s="52"/>
      <c r="I564" s="52"/>
      <c r="J564" s="52"/>
      <c r="K564" s="52"/>
      <c r="L564" s="52"/>
      <c r="M564" s="52"/>
      <c r="N564" s="52"/>
      <c r="O564" s="55"/>
    </row>
    <row r="565" spans="1:15" ht="18.75" hidden="1" x14ac:dyDescent="0.25">
      <c r="A565" s="11">
        <v>562</v>
      </c>
      <c r="B565" s="24" t="s">
        <v>768</v>
      </c>
      <c r="C565" s="25" t="s">
        <v>198</v>
      </c>
      <c r="D565" s="25" t="s">
        <v>122</v>
      </c>
      <c r="E565" s="26" t="s">
        <v>44</v>
      </c>
      <c r="F565" s="27">
        <v>24150</v>
      </c>
      <c r="G565" s="52"/>
      <c r="H565" s="52"/>
      <c r="I565" s="52"/>
      <c r="J565" s="52"/>
      <c r="K565" s="52"/>
      <c r="L565" s="52"/>
      <c r="M565" s="52"/>
      <c r="N565" s="52"/>
      <c r="O565" s="55"/>
    </row>
    <row r="566" spans="1:15" ht="37.5" hidden="1" x14ac:dyDescent="0.25">
      <c r="A566" s="11">
        <v>563</v>
      </c>
      <c r="B566" s="24" t="s">
        <v>769</v>
      </c>
      <c r="C566" s="25" t="s">
        <v>134</v>
      </c>
      <c r="D566" s="25" t="s">
        <v>41</v>
      </c>
      <c r="E566" s="26" t="s">
        <v>36</v>
      </c>
      <c r="F566" s="27">
        <v>55000</v>
      </c>
      <c r="G566" s="52"/>
      <c r="H566" s="52"/>
      <c r="I566" s="52"/>
      <c r="J566" s="52"/>
      <c r="K566" s="52"/>
      <c r="L566" s="52"/>
      <c r="M566" s="52"/>
      <c r="N566" s="52"/>
      <c r="O566" s="55"/>
    </row>
    <row r="567" spans="1:15" ht="19.5" hidden="1" thickBot="1" x14ac:dyDescent="0.35">
      <c r="A567" s="11">
        <v>564</v>
      </c>
      <c r="B567" s="56"/>
      <c r="C567" s="57"/>
      <c r="D567" s="58"/>
      <c r="E567" s="59" t="s">
        <v>770</v>
      </c>
      <c r="F567" s="60">
        <f>SUM(F4:F566)</f>
        <v>16542255.220000001</v>
      </c>
      <c r="G567" s="61"/>
      <c r="H567" s="61"/>
      <c r="I567" s="61"/>
      <c r="J567" s="61"/>
      <c r="K567" s="61"/>
      <c r="L567" s="61"/>
      <c r="M567" s="61"/>
      <c r="N567" s="61"/>
      <c r="O567" s="55"/>
    </row>
    <row r="568" spans="1:15" ht="18.75" hidden="1" x14ac:dyDescent="0.25">
      <c r="A568" s="11">
        <v>565</v>
      </c>
      <c r="B568" s="53"/>
      <c r="C568" s="57"/>
      <c r="D568" s="58"/>
      <c r="E568" s="62"/>
      <c r="F568" s="2"/>
      <c r="G568" s="2"/>
      <c r="H568" s="2"/>
      <c r="I568" s="2"/>
      <c r="J568" s="2"/>
      <c r="K568" s="2"/>
      <c r="L568" s="2"/>
      <c r="M568" s="2"/>
      <c r="N568" s="2"/>
      <c r="O568" s="55"/>
    </row>
    <row r="569" spans="1:15" ht="19.5" customHeight="1" thickBot="1" x14ac:dyDescent="0.3">
      <c r="A569" s="55"/>
      <c r="B569" s="63"/>
      <c r="C569" s="63"/>
      <c r="D569" s="55"/>
      <c r="E569" s="64" t="s">
        <v>770</v>
      </c>
      <c r="F569" s="65">
        <f>SUM(F4:F561)</f>
        <v>16443105.220000001</v>
      </c>
      <c r="G569" s="66"/>
      <c r="H569" s="65"/>
      <c r="I569" s="66">
        <v>471917.19</v>
      </c>
      <c r="J569" s="66">
        <f>SUM(J10:J568)</f>
        <v>908589.13999999955</v>
      </c>
      <c r="K569" s="66">
        <v>497316.82</v>
      </c>
      <c r="L569" s="66">
        <v>1839448.95</v>
      </c>
      <c r="M569" s="66">
        <v>3717272.1</v>
      </c>
      <c r="N569" s="66">
        <v>12725833.119999999</v>
      </c>
      <c r="O569" s="55"/>
    </row>
    <row r="570" spans="1:15" ht="19.5" thickTop="1" x14ac:dyDescent="0.3">
      <c r="A570" s="67"/>
      <c r="B570" s="54"/>
      <c r="C570" s="54"/>
      <c r="E570" s="68"/>
      <c r="F570" s="67"/>
      <c r="G570" s="67"/>
      <c r="H570" s="69"/>
      <c r="I570" s="67"/>
      <c r="J570" s="67"/>
      <c r="K570" s="67"/>
      <c r="L570" s="67"/>
      <c r="M570" s="67"/>
      <c r="N570" s="67"/>
      <c r="O570" s="55"/>
    </row>
    <row r="571" spans="1:15" ht="18.75" x14ac:dyDescent="0.3">
      <c r="A571" s="67"/>
      <c r="B571" s="54"/>
      <c r="C571" s="54"/>
      <c r="E571" s="68"/>
      <c r="F571" s="67"/>
      <c r="G571" s="67"/>
      <c r="H571" s="67"/>
      <c r="I571" s="67"/>
      <c r="J571" s="70"/>
      <c r="K571" s="67"/>
      <c r="L571" s="69"/>
      <c r="M571" s="70"/>
      <c r="N571" s="67"/>
      <c r="O571" s="55"/>
    </row>
    <row r="572" spans="1:15" ht="18.75" x14ac:dyDescent="0.3">
      <c r="A572" s="67"/>
      <c r="B572" s="54"/>
      <c r="C572" s="54"/>
      <c r="E572" s="68"/>
      <c r="F572" s="67"/>
      <c r="G572" s="67"/>
      <c r="H572" s="67"/>
      <c r="I572" s="67"/>
      <c r="J572" s="70"/>
      <c r="K572" s="67"/>
      <c r="L572" s="69"/>
      <c r="M572" s="70"/>
      <c r="N572" s="67"/>
      <c r="O572" s="55"/>
    </row>
    <row r="573" spans="1:15" ht="18.75" x14ac:dyDescent="0.3">
      <c r="A573" s="67"/>
      <c r="B573" s="54"/>
      <c r="C573" s="54"/>
      <c r="E573" s="68"/>
      <c r="F573" s="67"/>
      <c r="G573" s="67"/>
      <c r="H573" s="67"/>
      <c r="I573" s="67"/>
      <c r="J573" s="70"/>
      <c r="K573" s="67"/>
      <c r="L573" s="69"/>
      <c r="M573" s="70"/>
      <c r="N573" s="67"/>
      <c r="O573" s="55"/>
    </row>
    <row r="574" spans="1:15" ht="18.75" x14ac:dyDescent="0.3">
      <c r="A574" s="67"/>
      <c r="B574" s="54"/>
      <c r="C574" s="54"/>
      <c r="E574" s="68"/>
      <c r="F574" s="67"/>
      <c r="G574" s="67"/>
      <c r="H574" s="67"/>
      <c r="I574" s="67"/>
      <c r="J574" s="70"/>
      <c r="K574" s="67"/>
      <c r="L574" s="69"/>
      <c r="M574" s="70"/>
      <c r="N574" s="67"/>
      <c r="O574" s="55"/>
    </row>
    <row r="575" spans="1:15" ht="18.75" x14ac:dyDescent="0.3">
      <c r="A575" s="67"/>
      <c r="B575" s="54"/>
      <c r="C575" s="54"/>
      <c r="E575" s="68"/>
      <c r="F575" s="67"/>
      <c r="G575" s="67"/>
      <c r="H575" s="67"/>
      <c r="I575" s="67"/>
      <c r="J575" s="70"/>
      <c r="K575" s="67"/>
      <c r="L575" s="69"/>
      <c r="M575" s="70"/>
      <c r="N575" s="67"/>
      <c r="O575" s="55"/>
    </row>
    <row r="576" spans="1:15" ht="18.75" x14ac:dyDescent="0.3">
      <c r="A576" s="67"/>
      <c r="B576" s="54"/>
      <c r="C576" s="54"/>
      <c r="E576" s="68"/>
      <c r="F576" s="67"/>
      <c r="G576" s="67"/>
      <c r="H576" s="67"/>
      <c r="I576" s="67"/>
      <c r="J576" s="70"/>
      <c r="K576" s="67"/>
      <c r="L576" s="69"/>
      <c r="M576" s="70"/>
      <c r="N576" s="67"/>
      <c r="O576" s="55"/>
    </row>
    <row r="577" spans="1:15" ht="18.75" x14ac:dyDescent="0.3">
      <c r="A577" s="67"/>
      <c r="B577" s="54"/>
      <c r="C577" s="54"/>
      <c r="E577" s="68"/>
      <c r="F577" s="67"/>
      <c r="G577" s="67"/>
      <c r="H577" s="67"/>
      <c r="I577" s="67"/>
      <c r="J577" s="67"/>
      <c r="K577" s="67"/>
      <c r="L577" s="67"/>
      <c r="M577" s="67"/>
      <c r="N577" s="67"/>
      <c r="O577" s="55"/>
    </row>
    <row r="578" spans="1:15" ht="18.75" x14ac:dyDescent="0.3">
      <c r="A578" s="67"/>
      <c r="B578" s="67"/>
      <c r="C578" s="67"/>
      <c r="D578" s="67"/>
      <c r="E578" s="68"/>
      <c r="F578" s="67"/>
      <c r="G578" s="67"/>
      <c r="H578" s="67"/>
      <c r="I578" s="67"/>
      <c r="J578" s="71"/>
      <c r="K578" s="71"/>
      <c r="L578" s="71"/>
      <c r="M578" s="71"/>
      <c r="N578" s="71"/>
      <c r="O578" s="55"/>
    </row>
    <row r="579" spans="1:15" ht="18.75" x14ac:dyDescent="0.25">
      <c r="A579" s="72"/>
      <c r="B579" s="73" t="s">
        <v>771</v>
      </c>
      <c r="C579" s="72"/>
      <c r="D579" s="73" t="s">
        <v>771</v>
      </c>
      <c r="E579" s="74"/>
      <c r="F579" s="75"/>
      <c r="G579" s="73" t="s">
        <v>771</v>
      </c>
      <c r="H579" s="72"/>
      <c r="I579" s="72"/>
      <c r="J579" s="72"/>
      <c r="K579" s="72"/>
      <c r="L579" s="72"/>
      <c r="M579" s="76"/>
      <c r="N579" s="72"/>
    </row>
    <row r="580" spans="1:15" ht="18.75" x14ac:dyDescent="0.3">
      <c r="A580" s="72"/>
      <c r="B580" s="77" t="s">
        <v>772</v>
      </c>
      <c r="C580" s="72"/>
      <c r="D580" s="77" t="s">
        <v>773</v>
      </c>
      <c r="E580" s="74"/>
      <c r="F580" s="72"/>
      <c r="G580" s="77" t="s">
        <v>774</v>
      </c>
      <c r="H580" s="72"/>
      <c r="I580" s="72"/>
      <c r="J580" s="72"/>
      <c r="K580" s="72"/>
      <c r="L580" s="72"/>
      <c r="M580" s="72"/>
      <c r="N580" s="72"/>
    </row>
    <row r="581" spans="1:15" ht="18.75" x14ac:dyDescent="0.25">
      <c r="A581" s="72"/>
      <c r="B581" s="73" t="s">
        <v>775</v>
      </c>
      <c r="C581" s="72"/>
      <c r="D581" s="73" t="s">
        <v>776</v>
      </c>
      <c r="E581" s="74"/>
      <c r="F581" s="72"/>
      <c r="G581" s="73" t="s">
        <v>777</v>
      </c>
      <c r="H581" s="72"/>
      <c r="I581" s="72"/>
      <c r="J581" s="72"/>
      <c r="K581" s="72"/>
      <c r="L581" s="72"/>
      <c r="M581" s="72"/>
      <c r="N581" s="72"/>
    </row>
  </sheetData>
  <sheetProtection formatCells="0" formatColumns="0" formatRows="0" insertRows="0" sort="0" autoFilter="0"/>
  <mergeCells count="2">
    <mergeCell ref="A1:N1"/>
    <mergeCell ref="A2:N2"/>
  </mergeCells>
  <dataValidations count="2">
    <dataValidation type="list" allowBlank="1" showInputMessage="1" showErrorMessage="1" sqref="D4 D6:D567">
      <formula1>CARGOS</formula1>
    </dataValidation>
    <dataValidation type="list" allowBlank="1" showInputMessage="1" showErrorMessage="1" sqref="E4 E6:E567">
      <formula1>ESTATUS</formula1>
    </dataValidation>
  </dataValidations>
  <printOptions horizontalCentered="1"/>
  <pageMargins left="0.23622047244094491" right="0.23622047244094491" top="0.35433070866141736" bottom="0.55118110236220474" header="0.11811023622047245" footer="0.11811023622047245"/>
  <pageSetup paperSize="5" scale="48" orientation="landscape" horizontalDpi="1200" verticalDpi="1200" r:id="rId1"/>
  <headerFooter>
    <oddFooter>&amp;L&amp;7IDIAF │ Nómina de Empleados Fijos&amp;R&amp;8&amp;P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AGOSTO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2021-12-14T13:31:04Z</dcterms:created>
  <dcterms:modified xsi:type="dcterms:W3CDTF">2021-12-14T13:32:22Z</dcterms:modified>
</cp:coreProperties>
</file>