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NOMINA FIJO NOVIEMBRE " sheetId="1" r:id="rId1"/>
  </sheets>
  <externalReferences>
    <externalReference r:id="rId2"/>
    <externalReference r:id="rId3"/>
  </externalReferences>
  <definedNames>
    <definedName name="_xlnm._FilterDatabase" localSheetId="0" hidden="1">'NOMINA FIJO NOVIEMBRE '!$P$6:$T$572</definedName>
    <definedName name="CARGOS">'[1]SIN FIRMA'!$A$557:$A$611</definedName>
    <definedName name="ESTATUS">'[2]Otros Pagos y Exclusiones'!$K$220:$K$226</definedName>
  </definedNames>
  <calcPr calcId="145621"/>
</workbook>
</file>

<file path=xl/calcChain.xml><?xml version="1.0" encoding="utf-8"?>
<calcChain xmlns="http://schemas.openxmlformats.org/spreadsheetml/2006/main">
  <c r="X580" i="1" l="1"/>
  <c r="V572" i="1"/>
  <c r="W571" i="1"/>
  <c r="V571" i="1"/>
  <c r="Y570" i="1"/>
  <c r="W570" i="1"/>
  <c r="AA570" i="1" s="1"/>
  <c r="V570" i="1"/>
  <c r="AB570" i="1" s="1"/>
  <c r="Y569" i="1"/>
  <c r="W569" i="1"/>
  <c r="AA569" i="1" s="1"/>
  <c r="V569" i="1"/>
  <c r="Y568" i="1"/>
  <c r="V568" i="1"/>
  <c r="W568" i="1" s="1"/>
  <c r="AA568" i="1" s="1"/>
  <c r="V567" i="1"/>
  <c r="Y566" i="1"/>
  <c r="V566" i="1"/>
  <c r="W566" i="1" s="1"/>
  <c r="V565" i="1"/>
  <c r="T565" i="1"/>
  <c r="Y564" i="1"/>
  <c r="W564" i="1"/>
  <c r="AA564" i="1" s="1"/>
  <c r="V564" i="1"/>
  <c r="AB564" i="1" s="1"/>
  <c r="Y563" i="1"/>
  <c r="V563" i="1"/>
  <c r="W563" i="1" s="1"/>
  <c r="AA563" i="1" s="1"/>
  <c r="V562" i="1"/>
  <c r="W561" i="1"/>
  <c r="V561" i="1"/>
  <c r="Y560" i="1"/>
  <c r="W560" i="1"/>
  <c r="AA560" i="1" s="1"/>
  <c r="V560" i="1"/>
  <c r="AB560" i="1" s="1"/>
  <c r="Y559" i="1"/>
  <c r="V559" i="1"/>
  <c r="W559" i="1" s="1"/>
  <c r="AA559" i="1" s="1"/>
  <c r="V558" i="1"/>
  <c r="W557" i="1"/>
  <c r="V557" i="1"/>
  <c r="Y556" i="1"/>
  <c r="V556" i="1"/>
  <c r="W556" i="1" s="1"/>
  <c r="AA556" i="1" s="1"/>
  <c r="Y555" i="1"/>
  <c r="V555" i="1"/>
  <c r="W555" i="1" s="1"/>
  <c r="AA555" i="1" s="1"/>
  <c r="V554" i="1"/>
  <c r="W553" i="1"/>
  <c r="V553" i="1"/>
  <c r="Y552" i="1"/>
  <c r="W552" i="1"/>
  <c r="AA552" i="1" s="1"/>
  <c r="V552" i="1"/>
  <c r="AB552" i="1" s="1"/>
  <c r="V551" i="1"/>
  <c r="Y551" i="1" s="1"/>
  <c r="V550" i="1"/>
  <c r="W549" i="1"/>
  <c r="V549" i="1"/>
  <c r="Y548" i="1"/>
  <c r="V548" i="1"/>
  <c r="W548" i="1" s="1"/>
  <c r="AA548" i="1" s="1"/>
  <c r="Y547" i="1"/>
  <c r="V547" i="1"/>
  <c r="W547" i="1" s="1"/>
  <c r="AA547" i="1" s="1"/>
  <c r="V546" i="1"/>
  <c r="W545" i="1"/>
  <c r="V545" i="1"/>
  <c r="Y544" i="1"/>
  <c r="V544" i="1"/>
  <c r="W544" i="1" s="1"/>
  <c r="AA544" i="1" s="1"/>
  <c r="AA543" i="1"/>
  <c r="Y543" i="1"/>
  <c r="W543" i="1"/>
  <c r="V543" i="1"/>
  <c r="AB543" i="1" s="1"/>
  <c r="V542" i="1"/>
  <c r="W541" i="1"/>
  <c r="V541" i="1"/>
  <c r="Y540" i="1"/>
  <c r="V540" i="1"/>
  <c r="W540" i="1" s="1"/>
  <c r="AA540" i="1" s="1"/>
  <c r="AA539" i="1"/>
  <c r="Y539" i="1"/>
  <c r="W539" i="1"/>
  <c r="V539" i="1"/>
  <c r="AB539" i="1" s="1"/>
  <c r="V538" i="1"/>
  <c r="W537" i="1"/>
  <c r="V537" i="1"/>
  <c r="Y536" i="1"/>
  <c r="V536" i="1"/>
  <c r="W536" i="1" s="1"/>
  <c r="AA536" i="1" s="1"/>
  <c r="AA535" i="1"/>
  <c r="Y535" i="1"/>
  <c r="W535" i="1"/>
  <c r="V535" i="1"/>
  <c r="AB535" i="1" s="1"/>
  <c r="V534" i="1"/>
  <c r="W533" i="1"/>
  <c r="V533" i="1"/>
  <c r="Y532" i="1"/>
  <c r="V532" i="1"/>
  <c r="W532" i="1" s="1"/>
  <c r="AA532" i="1" s="1"/>
  <c r="AA531" i="1"/>
  <c r="Y531" i="1"/>
  <c r="W531" i="1"/>
  <c r="V531" i="1"/>
  <c r="AB531" i="1" s="1"/>
  <c r="V530" i="1"/>
  <c r="W529" i="1"/>
  <c r="V529" i="1"/>
  <c r="Y528" i="1"/>
  <c r="V528" i="1"/>
  <c r="W528" i="1" s="1"/>
  <c r="AA528" i="1" s="1"/>
  <c r="W527" i="1"/>
  <c r="V527" i="1"/>
  <c r="Y527" i="1" s="1"/>
  <c r="AA527" i="1" s="1"/>
  <c r="V526" i="1"/>
  <c r="W525" i="1"/>
  <c r="V525" i="1"/>
  <c r="Y524" i="1"/>
  <c r="V524" i="1"/>
  <c r="W524" i="1" s="1"/>
  <c r="AA524" i="1" s="1"/>
  <c r="AA523" i="1"/>
  <c r="Y523" i="1"/>
  <c r="W523" i="1"/>
  <c r="V523" i="1"/>
  <c r="AB523" i="1" s="1"/>
  <c r="V522" i="1"/>
  <c r="W521" i="1"/>
  <c r="V521" i="1"/>
  <c r="Y520" i="1"/>
  <c r="V520" i="1"/>
  <c r="W520" i="1" s="1"/>
  <c r="AA520" i="1" s="1"/>
  <c r="Y519" i="1"/>
  <c r="V519" i="1"/>
  <c r="W519" i="1" s="1"/>
  <c r="AA519" i="1" s="1"/>
  <c r="W518" i="1"/>
  <c r="V518" i="1"/>
  <c r="Y518" i="1" s="1"/>
  <c r="AA518" i="1" s="1"/>
  <c r="V517" i="1"/>
  <c r="W516" i="1"/>
  <c r="V516" i="1"/>
  <c r="Y515" i="1"/>
  <c r="V515" i="1"/>
  <c r="W515" i="1" s="1"/>
  <c r="V514" i="1"/>
  <c r="Y514" i="1" s="1"/>
  <c r="V513" i="1"/>
  <c r="W512" i="1"/>
  <c r="V512" i="1"/>
  <c r="Y511" i="1"/>
  <c r="V511" i="1"/>
  <c r="W511" i="1" s="1"/>
  <c r="AA511" i="1" s="1"/>
  <c r="V510" i="1"/>
  <c r="Y510" i="1" s="1"/>
  <c r="V509" i="1"/>
  <c r="W508" i="1"/>
  <c r="V508" i="1"/>
  <c r="Y507" i="1"/>
  <c r="V507" i="1"/>
  <c r="W507" i="1" s="1"/>
  <c r="AA507" i="1" s="1"/>
  <c r="V506" i="1"/>
  <c r="Y506" i="1" s="1"/>
  <c r="V505" i="1"/>
  <c r="Y504" i="1"/>
  <c r="W504" i="1"/>
  <c r="AA504" i="1" s="1"/>
  <c r="V504" i="1"/>
  <c r="AB504" i="1" s="1"/>
  <c r="Y503" i="1"/>
  <c r="V503" i="1"/>
  <c r="W503" i="1" s="1"/>
  <c r="V502" i="1"/>
  <c r="Y502" i="1" s="1"/>
  <c r="V501" i="1"/>
  <c r="Y500" i="1"/>
  <c r="W500" i="1"/>
  <c r="AA500" i="1" s="1"/>
  <c r="V500" i="1"/>
  <c r="AB500" i="1" s="1"/>
  <c r="Y499" i="1"/>
  <c r="V499" i="1"/>
  <c r="W499" i="1" s="1"/>
  <c r="AA499" i="1" s="1"/>
  <c r="V498" i="1"/>
  <c r="Y498" i="1" s="1"/>
  <c r="V497" i="1"/>
  <c r="W496" i="1"/>
  <c r="V496" i="1"/>
  <c r="Y495" i="1"/>
  <c r="V495" i="1"/>
  <c r="W495" i="1" s="1"/>
  <c r="AA495" i="1" s="1"/>
  <c r="V494" i="1"/>
  <c r="Y494" i="1" s="1"/>
  <c r="V493" i="1"/>
  <c r="W492" i="1"/>
  <c r="V492" i="1"/>
  <c r="Y491" i="1"/>
  <c r="W491" i="1"/>
  <c r="AA491" i="1" s="1"/>
  <c r="V491" i="1"/>
  <c r="AB491" i="1" s="1"/>
  <c r="V490" i="1"/>
  <c r="Y490" i="1" s="1"/>
  <c r="V489" i="1"/>
  <c r="W488" i="1"/>
  <c r="V488" i="1"/>
  <c r="Y487" i="1"/>
  <c r="W487" i="1"/>
  <c r="AA487" i="1" s="1"/>
  <c r="V487" i="1"/>
  <c r="AB487" i="1" s="1"/>
  <c r="V486" i="1"/>
  <c r="V485" i="1"/>
  <c r="Y485" i="1" s="1"/>
  <c r="V484" i="1"/>
  <c r="Y484" i="1" s="1"/>
  <c r="Y483" i="1"/>
  <c r="W483" i="1"/>
  <c r="AA483" i="1" s="1"/>
  <c r="V483" i="1"/>
  <c r="AB483" i="1" s="1"/>
  <c r="Y482" i="1"/>
  <c r="V482" i="1"/>
  <c r="V481" i="1"/>
  <c r="W481" i="1" s="1"/>
  <c r="V480" i="1"/>
  <c r="Y480" i="1" s="1"/>
  <c r="Y479" i="1"/>
  <c r="W479" i="1"/>
  <c r="AA479" i="1" s="1"/>
  <c r="V479" i="1"/>
  <c r="AB479" i="1" s="1"/>
  <c r="Y478" i="1"/>
  <c r="V478" i="1"/>
  <c r="V477" i="1"/>
  <c r="AB476" i="1"/>
  <c r="W476" i="1"/>
  <c r="AA476" i="1" s="1"/>
  <c r="V476" i="1"/>
  <c r="Y476" i="1" s="1"/>
  <c r="Y475" i="1"/>
  <c r="W475" i="1"/>
  <c r="AA475" i="1" s="1"/>
  <c r="V475" i="1"/>
  <c r="Y474" i="1"/>
  <c r="V474" i="1"/>
  <c r="V473" i="1"/>
  <c r="AB472" i="1"/>
  <c r="W472" i="1"/>
  <c r="AA472" i="1" s="1"/>
  <c r="V472" i="1"/>
  <c r="Y472" i="1" s="1"/>
  <c r="Y471" i="1"/>
  <c r="W471" i="1"/>
  <c r="AA471" i="1" s="1"/>
  <c r="V471" i="1"/>
  <c r="Y470" i="1"/>
  <c r="V470" i="1"/>
  <c r="V469" i="1"/>
  <c r="AB468" i="1"/>
  <c r="W468" i="1"/>
  <c r="AA468" i="1" s="1"/>
  <c r="V468" i="1"/>
  <c r="Y468" i="1" s="1"/>
  <c r="Y467" i="1"/>
  <c r="W467" i="1"/>
  <c r="AA467" i="1" s="1"/>
  <c r="V467" i="1"/>
  <c r="Y466" i="1"/>
  <c r="W466" i="1"/>
  <c r="AB466" i="1" s="1"/>
  <c r="V466" i="1"/>
  <c r="Y465" i="1"/>
  <c r="V465" i="1"/>
  <c r="V464" i="1"/>
  <c r="W463" i="1"/>
  <c r="AA463" i="1" s="1"/>
  <c r="V463" i="1"/>
  <c r="Y463" i="1" s="1"/>
  <c r="Y462" i="1"/>
  <c r="W462" i="1"/>
  <c r="AA462" i="1" s="1"/>
  <c r="V462" i="1"/>
  <c r="AB462" i="1" s="1"/>
  <c r="Y461" i="1"/>
  <c r="V461" i="1"/>
  <c r="V460" i="1"/>
  <c r="W459" i="1"/>
  <c r="AA459" i="1" s="1"/>
  <c r="V459" i="1"/>
  <c r="Y459" i="1" s="1"/>
  <c r="Y458" i="1"/>
  <c r="W458" i="1"/>
  <c r="AA458" i="1" s="1"/>
  <c r="V458" i="1"/>
  <c r="AB458" i="1" s="1"/>
  <c r="Y457" i="1"/>
  <c r="V457" i="1"/>
  <c r="V456" i="1"/>
  <c r="W455" i="1"/>
  <c r="AA455" i="1" s="1"/>
  <c r="V455" i="1"/>
  <c r="Y455" i="1" s="1"/>
  <c r="Y454" i="1"/>
  <c r="W454" i="1"/>
  <c r="AA454" i="1" s="1"/>
  <c r="V454" i="1"/>
  <c r="AB454" i="1" s="1"/>
  <c r="Y453" i="1"/>
  <c r="V453" i="1"/>
  <c r="T452" i="1"/>
  <c r="V452" i="1" s="1"/>
  <c r="Y451" i="1"/>
  <c r="W451" i="1"/>
  <c r="V451" i="1"/>
  <c r="Y450" i="1"/>
  <c r="V450" i="1"/>
  <c r="V449" i="1"/>
  <c r="V448" i="1"/>
  <c r="Y448" i="1" s="1"/>
  <c r="Y447" i="1"/>
  <c r="W447" i="1"/>
  <c r="V447" i="1"/>
  <c r="Y446" i="1"/>
  <c r="V446" i="1"/>
  <c r="V445" i="1"/>
  <c r="V444" i="1"/>
  <c r="Y444" i="1" s="1"/>
  <c r="Y443" i="1"/>
  <c r="W443" i="1"/>
  <c r="V443" i="1"/>
  <c r="Y442" i="1"/>
  <c r="V442" i="1"/>
  <c r="V441" i="1"/>
  <c r="V440" i="1"/>
  <c r="Y440" i="1" s="1"/>
  <c r="Y439" i="1"/>
  <c r="W439" i="1"/>
  <c r="V439" i="1"/>
  <c r="Y438" i="1"/>
  <c r="AB438" i="1" s="1"/>
  <c r="W438" i="1"/>
  <c r="Y437" i="1"/>
  <c r="V437" i="1"/>
  <c r="V436" i="1"/>
  <c r="AB435" i="1"/>
  <c r="W435" i="1"/>
  <c r="AA435" i="1" s="1"/>
  <c r="V435" i="1"/>
  <c r="Y435" i="1" s="1"/>
  <c r="Y434" i="1"/>
  <c r="W434" i="1"/>
  <c r="AA434" i="1" s="1"/>
  <c r="V434" i="1"/>
  <c r="Y433" i="1"/>
  <c r="V433" i="1"/>
  <c r="V432" i="1"/>
  <c r="AB431" i="1"/>
  <c r="W431" i="1"/>
  <c r="AA431" i="1" s="1"/>
  <c r="V431" i="1"/>
  <c r="Y431" i="1" s="1"/>
  <c r="Y430" i="1"/>
  <c r="W430" i="1"/>
  <c r="AA430" i="1" s="1"/>
  <c r="V430" i="1"/>
  <c r="Y429" i="1"/>
  <c r="V429" i="1"/>
  <c r="V428" i="1"/>
  <c r="AB427" i="1"/>
  <c r="W427" i="1"/>
  <c r="AA427" i="1" s="1"/>
  <c r="V427" i="1"/>
  <c r="Y427" i="1" s="1"/>
  <c r="Y426" i="1"/>
  <c r="W426" i="1"/>
  <c r="AA426" i="1" s="1"/>
  <c r="V426" i="1"/>
  <c r="Y425" i="1"/>
  <c r="V425" i="1"/>
  <c r="V424" i="1"/>
  <c r="AB423" i="1"/>
  <c r="W423" i="1"/>
  <c r="AA423" i="1" s="1"/>
  <c r="V423" i="1"/>
  <c r="Y423" i="1" s="1"/>
  <c r="Y422" i="1"/>
  <c r="W422" i="1"/>
  <c r="AA422" i="1" s="1"/>
  <c r="V422" i="1"/>
  <c r="Y421" i="1"/>
  <c r="V421" i="1"/>
  <c r="V420" i="1"/>
  <c r="AB419" i="1"/>
  <c r="W419" i="1"/>
  <c r="AA419" i="1" s="1"/>
  <c r="V419" i="1"/>
  <c r="Y419" i="1" s="1"/>
  <c r="Y418" i="1"/>
  <c r="W418" i="1"/>
  <c r="AA418" i="1" s="1"/>
  <c r="V418" i="1"/>
  <c r="Y417" i="1"/>
  <c r="V417" i="1"/>
  <c r="W417" i="1" s="1"/>
  <c r="AA417" i="1" s="1"/>
  <c r="W416" i="1"/>
  <c r="AA416" i="1" s="1"/>
  <c r="V416" i="1"/>
  <c r="Y416" i="1" s="1"/>
  <c r="W415" i="1"/>
  <c r="V415" i="1"/>
  <c r="Y415" i="1" s="1"/>
  <c r="Y414" i="1"/>
  <c r="W414" i="1"/>
  <c r="AA414" i="1" s="1"/>
  <c r="V414" i="1"/>
  <c r="Y413" i="1"/>
  <c r="V413" i="1"/>
  <c r="W413" i="1" s="1"/>
  <c r="W412" i="1"/>
  <c r="AA412" i="1" s="1"/>
  <c r="V412" i="1"/>
  <c r="Y412" i="1" s="1"/>
  <c r="W411" i="1"/>
  <c r="AA411" i="1" s="1"/>
  <c r="V411" i="1"/>
  <c r="Y411" i="1" s="1"/>
  <c r="Y410" i="1"/>
  <c r="W410" i="1"/>
  <c r="V410" i="1"/>
  <c r="Y409" i="1"/>
  <c r="V409" i="1"/>
  <c r="W409" i="1" s="1"/>
  <c r="W408" i="1"/>
  <c r="AA408" i="1" s="1"/>
  <c r="V408" i="1"/>
  <c r="Y408" i="1" s="1"/>
  <c r="W407" i="1"/>
  <c r="AA407" i="1" s="1"/>
  <c r="V407" i="1"/>
  <c r="Y407" i="1" s="1"/>
  <c r="Y406" i="1"/>
  <c r="W406" i="1"/>
  <c r="AA406" i="1" s="1"/>
  <c r="V406" i="1"/>
  <c r="Y405" i="1"/>
  <c r="V405" i="1"/>
  <c r="W405" i="1" s="1"/>
  <c r="AA405" i="1" s="1"/>
  <c r="W404" i="1"/>
  <c r="AA404" i="1" s="1"/>
  <c r="V404" i="1"/>
  <c r="Y404" i="1" s="1"/>
  <c r="W403" i="1"/>
  <c r="V403" i="1"/>
  <c r="Y403" i="1" s="1"/>
  <c r="Y402" i="1"/>
  <c r="W402" i="1"/>
  <c r="AA402" i="1" s="1"/>
  <c r="V402" i="1"/>
  <c r="Y401" i="1"/>
  <c r="W401" i="1"/>
  <c r="AA401" i="1" s="1"/>
  <c r="V401" i="1"/>
  <c r="AB401" i="1" s="1"/>
  <c r="T400" i="1"/>
  <c r="V400" i="1" s="1"/>
  <c r="W399" i="1"/>
  <c r="AA399" i="1" s="1"/>
  <c r="V399" i="1"/>
  <c r="Y399" i="1" s="1"/>
  <c r="Y398" i="1"/>
  <c r="W398" i="1"/>
  <c r="AA398" i="1" s="1"/>
  <c r="V398" i="1"/>
  <c r="AB398" i="1" s="1"/>
  <c r="Y397" i="1"/>
  <c r="V397" i="1"/>
  <c r="V396" i="1"/>
  <c r="W395" i="1"/>
  <c r="V395" i="1"/>
  <c r="Y395" i="1" s="1"/>
  <c r="Y394" i="1"/>
  <c r="W394" i="1"/>
  <c r="V394" i="1"/>
  <c r="Y393" i="1"/>
  <c r="V393" i="1"/>
  <c r="V392" i="1"/>
  <c r="W391" i="1"/>
  <c r="AA391" i="1" s="1"/>
  <c r="V391" i="1"/>
  <c r="Y391" i="1" s="1"/>
  <c r="Y390" i="1"/>
  <c r="W390" i="1"/>
  <c r="AA390" i="1" s="1"/>
  <c r="V390" i="1"/>
  <c r="AB390" i="1" s="1"/>
  <c r="Y389" i="1"/>
  <c r="V389" i="1"/>
  <c r="V388" i="1"/>
  <c r="W387" i="1"/>
  <c r="V387" i="1"/>
  <c r="Y387" i="1" s="1"/>
  <c r="T387" i="1"/>
  <c r="Y386" i="1"/>
  <c r="V386" i="1"/>
  <c r="V385" i="1"/>
  <c r="W384" i="1"/>
  <c r="V384" i="1"/>
  <c r="Y384" i="1" s="1"/>
  <c r="Y383" i="1"/>
  <c r="W383" i="1"/>
  <c r="V383" i="1"/>
  <c r="Y382" i="1"/>
  <c r="V382" i="1"/>
  <c r="V381" i="1"/>
  <c r="W380" i="1"/>
  <c r="AA380" i="1" s="1"/>
  <c r="V380" i="1"/>
  <c r="Y380" i="1" s="1"/>
  <c r="Y379" i="1"/>
  <c r="W379" i="1"/>
  <c r="AA379" i="1" s="1"/>
  <c r="V379" i="1"/>
  <c r="AB379" i="1" s="1"/>
  <c r="Y378" i="1"/>
  <c r="V378" i="1"/>
  <c r="V377" i="1"/>
  <c r="W376" i="1"/>
  <c r="V376" i="1"/>
  <c r="Y376" i="1" s="1"/>
  <c r="Y375" i="1"/>
  <c r="W375" i="1"/>
  <c r="V375" i="1"/>
  <c r="Y374" i="1"/>
  <c r="V374" i="1"/>
  <c r="V373" i="1"/>
  <c r="W372" i="1"/>
  <c r="AA372" i="1" s="1"/>
  <c r="V372" i="1"/>
  <c r="Y372" i="1" s="1"/>
  <c r="Y371" i="1"/>
  <c r="W371" i="1"/>
  <c r="AA371" i="1" s="1"/>
  <c r="V371" i="1"/>
  <c r="AB371" i="1" s="1"/>
  <c r="Y370" i="1"/>
  <c r="V370" i="1"/>
  <c r="V369" i="1"/>
  <c r="W368" i="1"/>
  <c r="V368" i="1"/>
  <c r="Y368" i="1" s="1"/>
  <c r="Y367" i="1"/>
  <c r="W367" i="1"/>
  <c r="V367" i="1"/>
  <c r="Y366" i="1"/>
  <c r="V366" i="1"/>
  <c r="V365" i="1"/>
  <c r="W364" i="1"/>
  <c r="AA364" i="1" s="1"/>
  <c r="V364" i="1"/>
  <c r="Y364" i="1" s="1"/>
  <c r="Y363" i="1"/>
  <c r="W363" i="1"/>
  <c r="AA363" i="1" s="1"/>
  <c r="V363" i="1"/>
  <c r="AB363" i="1" s="1"/>
  <c r="Y362" i="1"/>
  <c r="V362" i="1"/>
  <c r="V361" i="1"/>
  <c r="W360" i="1"/>
  <c r="V360" i="1"/>
  <c r="Y360" i="1" s="1"/>
  <c r="Y359" i="1"/>
  <c r="W359" i="1"/>
  <c r="V359" i="1"/>
  <c r="Y358" i="1"/>
  <c r="V358" i="1"/>
  <c r="V357" i="1"/>
  <c r="W356" i="1"/>
  <c r="AA356" i="1" s="1"/>
  <c r="V356" i="1"/>
  <c r="Y356" i="1" s="1"/>
  <c r="T356" i="1"/>
  <c r="Y355" i="1"/>
  <c r="V355" i="1"/>
  <c r="V354" i="1"/>
  <c r="W353" i="1"/>
  <c r="AA353" i="1" s="1"/>
  <c r="V353" i="1"/>
  <c r="Y353" i="1" s="1"/>
  <c r="Y352" i="1"/>
  <c r="W352" i="1"/>
  <c r="AA352" i="1" s="1"/>
  <c r="V352" i="1"/>
  <c r="AB352" i="1" s="1"/>
  <c r="Y351" i="1"/>
  <c r="V351" i="1"/>
  <c r="V350" i="1"/>
  <c r="W349" i="1"/>
  <c r="AA349" i="1" s="1"/>
  <c r="V349" i="1"/>
  <c r="Y349" i="1" s="1"/>
  <c r="Y348" i="1"/>
  <c r="W348" i="1"/>
  <c r="AA348" i="1" s="1"/>
  <c r="V348" i="1"/>
  <c r="AB348" i="1" s="1"/>
  <c r="W347" i="1"/>
  <c r="V347" i="1"/>
  <c r="Y347" i="1" s="1"/>
  <c r="Y346" i="1"/>
  <c r="W346" i="1"/>
  <c r="AA346" i="1" s="1"/>
  <c r="V346" i="1"/>
  <c r="Y345" i="1"/>
  <c r="V345" i="1"/>
  <c r="V344" i="1"/>
  <c r="AB343" i="1"/>
  <c r="W343" i="1"/>
  <c r="AA343" i="1" s="1"/>
  <c r="V343" i="1"/>
  <c r="Y343" i="1" s="1"/>
  <c r="Y342" i="1"/>
  <c r="W342" i="1"/>
  <c r="AA342" i="1" s="1"/>
  <c r="V342" i="1"/>
  <c r="Y341" i="1"/>
  <c r="V341" i="1"/>
  <c r="V340" i="1"/>
  <c r="AB339" i="1"/>
  <c r="W339" i="1"/>
  <c r="AA339" i="1" s="1"/>
  <c r="V339" i="1"/>
  <c r="Y339" i="1" s="1"/>
  <c r="Y338" i="1"/>
  <c r="W338" i="1"/>
  <c r="AA338" i="1" s="1"/>
  <c r="V338" i="1"/>
  <c r="Y337" i="1"/>
  <c r="V337" i="1"/>
  <c r="V336" i="1"/>
  <c r="AB335" i="1"/>
  <c r="W335" i="1"/>
  <c r="AA335" i="1" s="1"/>
  <c r="V335" i="1"/>
  <c r="Y335" i="1" s="1"/>
  <c r="Y334" i="1"/>
  <c r="W334" i="1"/>
  <c r="AA334" i="1" s="1"/>
  <c r="V334" i="1"/>
  <c r="Y333" i="1"/>
  <c r="V333" i="1"/>
  <c r="V332" i="1"/>
  <c r="AB331" i="1"/>
  <c r="W331" i="1"/>
  <c r="AA331" i="1" s="1"/>
  <c r="V331" i="1"/>
  <c r="Y331" i="1" s="1"/>
  <c r="Y330" i="1"/>
  <c r="W330" i="1"/>
  <c r="V330" i="1"/>
  <c r="Y329" i="1"/>
  <c r="V329" i="1"/>
  <c r="V328" i="1"/>
  <c r="AB327" i="1"/>
  <c r="W327" i="1"/>
  <c r="AA327" i="1" s="1"/>
  <c r="V327" i="1"/>
  <c r="Y327" i="1" s="1"/>
  <c r="Y326" i="1"/>
  <c r="W326" i="1"/>
  <c r="AA326" i="1" s="1"/>
  <c r="V326" i="1"/>
  <c r="Y325" i="1"/>
  <c r="V325" i="1"/>
  <c r="V324" i="1"/>
  <c r="AB323" i="1"/>
  <c r="W323" i="1"/>
  <c r="AA323" i="1" s="1"/>
  <c r="V323" i="1"/>
  <c r="Y323" i="1" s="1"/>
  <c r="Y322" i="1"/>
  <c r="W322" i="1"/>
  <c r="AA322" i="1" s="1"/>
  <c r="V322" i="1"/>
  <c r="Y321" i="1"/>
  <c r="V321" i="1"/>
  <c r="V320" i="1"/>
  <c r="AB319" i="1"/>
  <c r="W319" i="1"/>
  <c r="AA319" i="1" s="1"/>
  <c r="V319" i="1"/>
  <c r="Y319" i="1" s="1"/>
  <c r="Y318" i="1"/>
  <c r="W318" i="1"/>
  <c r="AA318" i="1" s="1"/>
  <c r="V318" i="1"/>
  <c r="Y317" i="1"/>
  <c r="V317" i="1"/>
  <c r="V316" i="1"/>
  <c r="AB315" i="1"/>
  <c r="W315" i="1"/>
  <c r="AA315" i="1" s="1"/>
  <c r="V315" i="1"/>
  <c r="Y315" i="1" s="1"/>
  <c r="Y314" i="1"/>
  <c r="W314" i="1"/>
  <c r="AA314" i="1" s="1"/>
  <c r="V314" i="1"/>
  <c r="Y313" i="1"/>
  <c r="V313" i="1"/>
  <c r="V312" i="1"/>
  <c r="AB311" i="1"/>
  <c r="W311" i="1"/>
  <c r="AA311" i="1" s="1"/>
  <c r="V311" i="1"/>
  <c r="Y311" i="1" s="1"/>
  <c r="Y310" i="1"/>
  <c r="W310" i="1"/>
  <c r="AA310" i="1" s="1"/>
  <c r="V310" i="1"/>
  <c r="Y309" i="1"/>
  <c r="V309" i="1"/>
  <c r="V308" i="1"/>
  <c r="AB307" i="1"/>
  <c r="W307" i="1"/>
  <c r="AA307" i="1" s="1"/>
  <c r="V307" i="1"/>
  <c r="Y307" i="1" s="1"/>
  <c r="Y306" i="1"/>
  <c r="W306" i="1"/>
  <c r="AA306" i="1" s="1"/>
  <c r="V306" i="1"/>
  <c r="Y305" i="1"/>
  <c r="V305" i="1"/>
  <c r="V304" i="1"/>
  <c r="Y304" i="1" s="1"/>
  <c r="V303" i="1"/>
  <c r="W303" i="1" s="1"/>
  <c r="AA302" i="1"/>
  <c r="Y302" i="1"/>
  <c r="W302" i="1"/>
  <c r="V302" i="1"/>
  <c r="AB302" i="1" s="1"/>
  <c r="V301" i="1"/>
  <c r="W301" i="1" s="1"/>
  <c r="V300" i="1"/>
  <c r="Y300" i="1" s="1"/>
  <c r="V299" i="1"/>
  <c r="W299" i="1" s="1"/>
  <c r="AA298" i="1"/>
  <c r="Y298" i="1"/>
  <c r="W298" i="1"/>
  <c r="V298" i="1"/>
  <c r="AB298" i="1" s="1"/>
  <c r="V297" i="1"/>
  <c r="W297" i="1" s="1"/>
  <c r="V296" i="1"/>
  <c r="Y296" i="1" s="1"/>
  <c r="V295" i="1"/>
  <c r="W295" i="1" s="1"/>
  <c r="AA294" i="1"/>
  <c r="Y294" i="1"/>
  <c r="W294" i="1"/>
  <c r="V294" i="1"/>
  <c r="AB294" i="1" s="1"/>
  <c r="V293" i="1"/>
  <c r="W293" i="1" s="1"/>
  <c r="V292" i="1"/>
  <c r="Y292" i="1" s="1"/>
  <c r="V291" i="1"/>
  <c r="W291" i="1" s="1"/>
  <c r="AA290" i="1"/>
  <c r="Y290" i="1"/>
  <c r="W290" i="1"/>
  <c r="V290" i="1"/>
  <c r="AB290" i="1" s="1"/>
  <c r="V289" i="1"/>
  <c r="W289" i="1" s="1"/>
  <c r="V288" i="1"/>
  <c r="Y288" i="1" s="1"/>
  <c r="V287" i="1"/>
  <c r="W287" i="1" s="1"/>
  <c r="AA286" i="1"/>
  <c r="Y286" i="1"/>
  <c r="W286" i="1"/>
  <c r="V286" i="1"/>
  <c r="AB286" i="1" s="1"/>
  <c r="V285" i="1"/>
  <c r="W285" i="1" s="1"/>
  <c r="V284" i="1"/>
  <c r="V283" i="1"/>
  <c r="AA282" i="1"/>
  <c r="Y282" i="1"/>
  <c r="W282" i="1"/>
  <c r="V282" i="1"/>
  <c r="AB282" i="1" s="1"/>
  <c r="V281" i="1"/>
  <c r="V280" i="1"/>
  <c r="V279" i="1"/>
  <c r="AA278" i="1"/>
  <c r="Y278" i="1"/>
  <c r="W278" i="1"/>
  <c r="V278" i="1"/>
  <c r="AB278" i="1" s="1"/>
  <c r="V277" i="1"/>
  <c r="V276" i="1"/>
  <c r="V275" i="1"/>
  <c r="W274" i="1"/>
  <c r="AA274" i="1" s="1"/>
  <c r="V274" i="1"/>
  <c r="Y274" i="1" s="1"/>
  <c r="Y273" i="1"/>
  <c r="W273" i="1"/>
  <c r="AA273" i="1" s="1"/>
  <c r="V273" i="1"/>
  <c r="AB273" i="1" s="1"/>
  <c r="Y272" i="1"/>
  <c r="V272" i="1"/>
  <c r="V271" i="1"/>
  <c r="W270" i="1"/>
  <c r="V270" i="1"/>
  <c r="Y270" i="1" s="1"/>
  <c r="Y269" i="1"/>
  <c r="W269" i="1"/>
  <c r="V269" i="1"/>
  <c r="Y268" i="1"/>
  <c r="V268" i="1"/>
  <c r="V267" i="1"/>
  <c r="W266" i="1"/>
  <c r="AA266" i="1" s="1"/>
  <c r="V266" i="1"/>
  <c r="Y266" i="1" s="1"/>
  <c r="Y265" i="1"/>
  <c r="W265" i="1"/>
  <c r="AA265" i="1" s="1"/>
  <c r="V265" i="1"/>
  <c r="AB265" i="1" s="1"/>
  <c r="Y264" i="1"/>
  <c r="V264" i="1"/>
  <c r="V263" i="1"/>
  <c r="Y262" i="1"/>
  <c r="V262" i="1"/>
  <c r="W262" i="1" s="1"/>
  <c r="V261" i="1"/>
  <c r="W260" i="1"/>
  <c r="V260" i="1"/>
  <c r="Y260" i="1" s="1"/>
  <c r="Y259" i="1"/>
  <c r="W259" i="1"/>
  <c r="V259" i="1"/>
  <c r="Y258" i="1"/>
  <c r="V258" i="1"/>
  <c r="Y257" i="1"/>
  <c r="V257" i="1"/>
  <c r="W257" i="1" s="1"/>
  <c r="AA257" i="1" s="1"/>
  <c r="V256" i="1"/>
  <c r="W255" i="1"/>
  <c r="V255" i="1"/>
  <c r="Y255" i="1" s="1"/>
  <c r="Y254" i="1"/>
  <c r="W254" i="1"/>
  <c r="V254" i="1"/>
  <c r="AB254" i="1" s="1"/>
  <c r="Y253" i="1"/>
  <c r="V253" i="1"/>
  <c r="V252" i="1"/>
  <c r="W251" i="1"/>
  <c r="AA251" i="1" s="1"/>
  <c r="V251" i="1"/>
  <c r="Y251" i="1" s="1"/>
  <c r="Y250" i="1"/>
  <c r="W250" i="1"/>
  <c r="AA250" i="1" s="1"/>
  <c r="V250" i="1"/>
  <c r="Y249" i="1"/>
  <c r="V249" i="1"/>
  <c r="V248" i="1"/>
  <c r="W247" i="1"/>
  <c r="V247" i="1"/>
  <c r="Y247" i="1" s="1"/>
  <c r="Y246" i="1"/>
  <c r="W246" i="1"/>
  <c r="V246" i="1"/>
  <c r="AB246" i="1" s="1"/>
  <c r="Y245" i="1"/>
  <c r="V245" i="1"/>
  <c r="V244" i="1"/>
  <c r="W243" i="1"/>
  <c r="AA243" i="1" s="1"/>
  <c r="V243" i="1"/>
  <c r="Y243" i="1" s="1"/>
  <c r="Y242" i="1"/>
  <c r="W242" i="1"/>
  <c r="AA242" i="1" s="1"/>
  <c r="V242" i="1"/>
  <c r="Y241" i="1"/>
  <c r="V241" i="1"/>
  <c r="V240" i="1"/>
  <c r="W239" i="1"/>
  <c r="V239" i="1"/>
  <c r="Y239" i="1" s="1"/>
  <c r="Y238" i="1"/>
  <c r="W238" i="1"/>
  <c r="V238" i="1"/>
  <c r="AB238" i="1" s="1"/>
  <c r="Y237" i="1"/>
  <c r="V237" i="1"/>
  <c r="V236" i="1"/>
  <c r="V235" i="1"/>
  <c r="Y235" i="1" s="1"/>
  <c r="Y234" i="1"/>
  <c r="W234" i="1"/>
  <c r="V234" i="1"/>
  <c r="Y233" i="1"/>
  <c r="V233" i="1"/>
  <c r="V232" i="1"/>
  <c r="V231" i="1"/>
  <c r="Y231" i="1" s="1"/>
  <c r="Y230" i="1"/>
  <c r="W230" i="1"/>
  <c r="V230" i="1"/>
  <c r="Y229" i="1"/>
  <c r="V229" i="1"/>
  <c r="V228" i="1"/>
  <c r="V227" i="1"/>
  <c r="Y227" i="1" s="1"/>
  <c r="Y226" i="1"/>
  <c r="W226" i="1"/>
  <c r="AA226" i="1" s="1"/>
  <c r="V226" i="1"/>
  <c r="Y225" i="1"/>
  <c r="V225" i="1"/>
  <c r="V224" i="1"/>
  <c r="V223" i="1"/>
  <c r="Y223" i="1" s="1"/>
  <c r="Y222" i="1"/>
  <c r="W222" i="1"/>
  <c r="AA222" i="1" s="1"/>
  <c r="V222" i="1"/>
  <c r="Y221" i="1"/>
  <c r="V221" i="1"/>
  <c r="V220" i="1"/>
  <c r="V219" i="1"/>
  <c r="Y219" i="1" s="1"/>
  <c r="Y218" i="1"/>
  <c r="W218" i="1"/>
  <c r="AA218" i="1" s="1"/>
  <c r="V218" i="1"/>
  <c r="Y217" i="1"/>
  <c r="V217" i="1"/>
  <c r="V216" i="1"/>
  <c r="V215" i="1"/>
  <c r="Y215" i="1" s="1"/>
  <c r="Y214" i="1"/>
  <c r="W214" i="1"/>
  <c r="AA214" i="1" s="1"/>
  <c r="V214" i="1"/>
  <c r="Y213" i="1"/>
  <c r="V213" i="1"/>
  <c r="V212" i="1"/>
  <c r="V211" i="1"/>
  <c r="Y211" i="1" s="1"/>
  <c r="Y210" i="1"/>
  <c r="W210" i="1"/>
  <c r="AA210" i="1" s="1"/>
  <c r="V210" i="1"/>
  <c r="W209" i="1"/>
  <c r="V209" i="1"/>
  <c r="Y209" i="1" s="1"/>
  <c r="Y208" i="1"/>
  <c r="W208" i="1"/>
  <c r="V208" i="1"/>
  <c r="Y207" i="1"/>
  <c r="V207" i="1"/>
  <c r="V206" i="1"/>
  <c r="W205" i="1"/>
  <c r="AA205" i="1" s="1"/>
  <c r="V205" i="1"/>
  <c r="Y205" i="1" s="1"/>
  <c r="Y204" i="1"/>
  <c r="W204" i="1"/>
  <c r="V204" i="1"/>
  <c r="Y203" i="1"/>
  <c r="V203" i="1"/>
  <c r="V202" i="1"/>
  <c r="W201" i="1"/>
  <c r="AA201" i="1" s="1"/>
  <c r="V201" i="1"/>
  <c r="Y201" i="1" s="1"/>
  <c r="Y200" i="1"/>
  <c r="W200" i="1"/>
  <c r="V200" i="1"/>
  <c r="Y199" i="1"/>
  <c r="V199" i="1"/>
  <c r="V198" i="1"/>
  <c r="W197" i="1"/>
  <c r="AA197" i="1" s="1"/>
  <c r="V197" i="1"/>
  <c r="Y197" i="1" s="1"/>
  <c r="Y196" i="1"/>
  <c r="W196" i="1"/>
  <c r="V196" i="1"/>
  <c r="AB196" i="1" s="1"/>
  <c r="Y195" i="1"/>
  <c r="V195" i="1"/>
  <c r="V194" i="1"/>
  <c r="W193" i="1"/>
  <c r="AA193" i="1" s="1"/>
  <c r="V193" i="1"/>
  <c r="Y193" i="1" s="1"/>
  <c r="Y192" i="1"/>
  <c r="W192" i="1"/>
  <c r="V192" i="1"/>
  <c r="AB192" i="1" s="1"/>
  <c r="Y191" i="1"/>
  <c r="V191" i="1"/>
  <c r="V190" i="1"/>
  <c r="W189" i="1"/>
  <c r="AA189" i="1" s="1"/>
  <c r="V189" i="1"/>
  <c r="Y189" i="1" s="1"/>
  <c r="Y188" i="1"/>
  <c r="W188" i="1"/>
  <c r="V188" i="1"/>
  <c r="AB188" i="1" s="1"/>
  <c r="Y187" i="1"/>
  <c r="V187" i="1"/>
  <c r="V186" i="1"/>
  <c r="W185" i="1"/>
  <c r="AA185" i="1" s="1"/>
  <c r="V185" i="1"/>
  <c r="Y185" i="1" s="1"/>
  <c r="Y184" i="1"/>
  <c r="W184" i="1"/>
  <c r="V184" i="1"/>
  <c r="AB184" i="1" s="1"/>
  <c r="Y183" i="1"/>
  <c r="V183" i="1"/>
  <c r="V182" i="1"/>
  <c r="W181" i="1"/>
  <c r="AA181" i="1" s="1"/>
  <c r="V181" i="1"/>
  <c r="Y181" i="1" s="1"/>
  <c r="Y180" i="1"/>
  <c r="W180" i="1"/>
  <c r="V180" i="1"/>
  <c r="AB180" i="1" s="1"/>
  <c r="Y179" i="1"/>
  <c r="V179" i="1"/>
  <c r="V178" i="1"/>
  <c r="W177" i="1"/>
  <c r="AA177" i="1" s="1"/>
  <c r="V177" i="1"/>
  <c r="Y177" i="1" s="1"/>
  <c r="Y176" i="1"/>
  <c r="W176" i="1"/>
  <c r="V176" i="1"/>
  <c r="AB176" i="1" s="1"/>
  <c r="Y175" i="1"/>
  <c r="V175" i="1"/>
  <c r="V174" i="1"/>
  <c r="W173" i="1"/>
  <c r="AA173" i="1" s="1"/>
  <c r="V173" i="1"/>
  <c r="Y173" i="1" s="1"/>
  <c r="Y172" i="1"/>
  <c r="W172" i="1"/>
  <c r="V172" i="1"/>
  <c r="AB172" i="1" s="1"/>
  <c r="Y171" i="1"/>
  <c r="V171" i="1"/>
  <c r="AB170" i="1"/>
  <c r="W170" i="1"/>
  <c r="AA170" i="1" s="1"/>
  <c r="V170" i="1"/>
  <c r="Y170" i="1" s="1"/>
  <c r="AB169" i="1"/>
  <c r="Y169" i="1"/>
  <c r="W169" i="1"/>
  <c r="AA169" i="1" s="1"/>
  <c r="V169" i="1"/>
  <c r="AA168" i="1"/>
  <c r="Y168" i="1"/>
  <c r="W168" i="1"/>
  <c r="V168" i="1"/>
  <c r="AB167" i="1"/>
  <c r="Y167" i="1"/>
  <c r="AA167" i="1" s="1"/>
  <c r="V167" i="1"/>
  <c r="W167" i="1" s="1"/>
  <c r="AB166" i="1"/>
  <c r="W166" i="1"/>
  <c r="AA166" i="1" s="1"/>
  <c r="V166" i="1"/>
  <c r="Y166" i="1" s="1"/>
  <c r="AB165" i="1"/>
  <c r="Y165" i="1"/>
  <c r="W165" i="1"/>
  <c r="AA165" i="1" s="1"/>
  <c r="V165" i="1"/>
  <c r="AA164" i="1"/>
  <c r="Y164" i="1"/>
  <c r="W164" i="1"/>
  <c r="V164" i="1"/>
  <c r="AB163" i="1"/>
  <c r="Y163" i="1"/>
  <c r="AA163" i="1" s="1"/>
  <c r="V163" i="1"/>
  <c r="W163" i="1" s="1"/>
  <c r="AB162" i="1"/>
  <c r="W162" i="1"/>
  <c r="AA162" i="1" s="1"/>
  <c r="V162" i="1"/>
  <c r="Y162" i="1" s="1"/>
  <c r="AB161" i="1"/>
  <c r="Y161" i="1"/>
  <c r="W161" i="1"/>
  <c r="AA161" i="1" s="1"/>
  <c r="V161" i="1"/>
  <c r="AA160" i="1"/>
  <c r="Y160" i="1"/>
  <c r="W160" i="1"/>
  <c r="V160" i="1"/>
  <c r="AB159" i="1"/>
  <c r="Y159" i="1"/>
  <c r="AA159" i="1" s="1"/>
  <c r="V159" i="1"/>
  <c r="W159" i="1" s="1"/>
  <c r="AB158" i="1"/>
  <c r="W158" i="1"/>
  <c r="AA158" i="1" s="1"/>
  <c r="V158" i="1"/>
  <c r="Y158" i="1" s="1"/>
  <c r="AB157" i="1"/>
  <c r="Y157" i="1"/>
  <c r="W157" i="1"/>
  <c r="AA157" i="1" s="1"/>
  <c r="V157" i="1"/>
  <c r="AA156" i="1"/>
  <c r="Y156" i="1"/>
  <c r="W156" i="1"/>
  <c r="V156" i="1"/>
  <c r="AB155" i="1"/>
  <c r="Y155" i="1"/>
  <c r="AA155" i="1" s="1"/>
  <c r="V155" i="1"/>
  <c r="W155" i="1" s="1"/>
  <c r="AB154" i="1"/>
  <c r="W154" i="1"/>
  <c r="AA154" i="1" s="1"/>
  <c r="V154" i="1"/>
  <c r="Y154" i="1" s="1"/>
  <c r="AB153" i="1"/>
  <c r="Y153" i="1"/>
  <c r="W153" i="1"/>
  <c r="AA153" i="1" s="1"/>
  <c r="V153" i="1"/>
  <c r="AA152" i="1"/>
  <c r="Y152" i="1"/>
  <c r="W152" i="1"/>
  <c r="V152" i="1"/>
  <c r="AB151" i="1"/>
  <c r="Y151" i="1"/>
  <c r="AA151" i="1" s="1"/>
  <c r="V151" i="1"/>
  <c r="W151" i="1" s="1"/>
  <c r="AB150" i="1"/>
  <c r="V150" i="1"/>
  <c r="W150" i="1" s="1"/>
  <c r="AA150" i="1" s="1"/>
  <c r="V149" i="1"/>
  <c r="Y149" i="1" s="1"/>
  <c r="Y148" i="1"/>
  <c r="V148" i="1"/>
  <c r="W148" i="1" s="1"/>
  <c r="AA148" i="1" s="1"/>
  <c r="Y147" i="1"/>
  <c r="W147" i="1"/>
  <c r="AA147" i="1" s="1"/>
  <c r="V147" i="1"/>
  <c r="V146" i="1"/>
  <c r="W146" i="1" s="1"/>
  <c r="V145" i="1"/>
  <c r="Y145" i="1" s="1"/>
  <c r="Y144" i="1"/>
  <c r="V144" i="1"/>
  <c r="W144" i="1" s="1"/>
  <c r="AA144" i="1" s="1"/>
  <c r="Y143" i="1"/>
  <c r="W143" i="1"/>
  <c r="AA143" i="1" s="1"/>
  <c r="V143" i="1"/>
  <c r="V142" i="1"/>
  <c r="W142" i="1" s="1"/>
  <c r="V141" i="1"/>
  <c r="Y141" i="1" s="1"/>
  <c r="Y140" i="1"/>
  <c r="V140" i="1"/>
  <c r="W140" i="1" s="1"/>
  <c r="AA140" i="1" s="1"/>
  <c r="Y139" i="1"/>
  <c r="W139" i="1"/>
  <c r="AA139" i="1" s="1"/>
  <c r="V139" i="1"/>
  <c r="V138" i="1"/>
  <c r="W138" i="1" s="1"/>
  <c r="V137" i="1"/>
  <c r="Y137" i="1" s="1"/>
  <c r="Y136" i="1"/>
  <c r="V136" i="1"/>
  <c r="W136" i="1" s="1"/>
  <c r="AA136" i="1" s="1"/>
  <c r="Y135" i="1"/>
  <c r="W135" i="1"/>
  <c r="AA135" i="1" s="1"/>
  <c r="V135" i="1"/>
  <c r="V134" i="1"/>
  <c r="W134" i="1" s="1"/>
  <c r="V133" i="1"/>
  <c r="Y133" i="1" s="1"/>
  <c r="Y132" i="1"/>
  <c r="V132" i="1"/>
  <c r="W132" i="1" s="1"/>
  <c r="AA132" i="1" s="1"/>
  <c r="Y131" i="1"/>
  <c r="W131" i="1"/>
  <c r="V131" i="1"/>
  <c r="Y130" i="1"/>
  <c r="W130" i="1"/>
  <c r="AA130" i="1" s="1"/>
  <c r="V130" i="1"/>
  <c r="V129" i="1"/>
  <c r="W129" i="1" s="1"/>
  <c r="V128" i="1"/>
  <c r="Y128" i="1" s="1"/>
  <c r="Y127" i="1"/>
  <c r="V127" i="1"/>
  <c r="W127" i="1" s="1"/>
  <c r="AA127" i="1" s="1"/>
  <c r="Y126" i="1"/>
  <c r="T126" i="1"/>
  <c r="V126" i="1" s="1"/>
  <c r="AA125" i="1"/>
  <c r="Y125" i="1"/>
  <c r="W125" i="1"/>
  <c r="V125" i="1"/>
  <c r="AB125" i="1" s="1"/>
  <c r="V124" i="1"/>
  <c r="W123" i="1"/>
  <c r="V123" i="1"/>
  <c r="Y122" i="1"/>
  <c r="V122" i="1"/>
  <c r="W122" i="1" s="1"/>
  <c r="AA122" i="1" s="1"/>
  <c r="AA121" i="1"/>
  <c r="Y121" i="1"/>
  <c r="W121" i="1"/>
  <c r="V121" i="1"/>
  <c r="AB121" i="1" s="1"/>
  <c r="V120" i="1"/>
  <c r="W120" i="1" s="1"/>
  <c r="W119" i="1"/>
  <c r="V119" i="1"/>
  <c r="V118" i="1"/>
  <c r="W118" i="1" s="1"/>
  <c r="Y117" i="1"/>
  <c r="W117" i="1"/>
  <c r="AA117" i="1" s="1"/>
  <c r="V117" i="1"/>
  <c r="AB117" i="1" s="1"/>
  <c r="V116" i="1"/>
  <c r="W115" i="1"/>
  <c r="V115" i="1"/>
  <c r="Y114" i="1"/>
  <c r="AB114" i="1" s="1"/>
  <c r="V114" i="1"/>
  <c r="W114" i="1" s="1"/>
  <c r="Y113" i="1"/>
  <c r="W113" i="1"/>
  <c r="AA113" i="1" s="1"/>
  <c r="V113" i="1"/>
  <c r="V112" i="1"/>
  <c r="W112" i="1" s="1"/>
  <c r="W111" i="1"/>
  <c r="V111" i="1"/>
  <c r="V110" i="1"/>
  <c r="W110" i="1" s="1"/>
  <c r="AA109" i="1"/>
  <c r="Y109" i="1"/>
  <c r="W109" i="1"/>
  <c r="V109" i="1"/>
  <c r="AB109" i="1" s="1"/>
  <c r="Y108" i="1"/>
  <c r="AB108" i="1" s="1"/>
  <c r="V108" i="1"/>
  <c r="W108" i="1" s="1"/>
  <c r="W107" i="1"/>
  <c r="V107" i="1"/>
  <c r="V106" i="1"/>
  <c r="W106" i="1" s="1"/>
  <c r="AA105" i="1"/>
  <c r="Y105" i="1"/>
  <c r="W105" i="1"/>
  <c r="V105" i="1"/>
  <c r="AB105" i="1" s="1"/>
  <c r="V104" i="1"/>
  <c r="W104" i="1" s="1"/>
  <c r="W103" i="1"/>
  <c r="V103" i="1"/>
  <c r="V102" i="1"/>
  <c r="W102" i="1" s="1"/>
  <c r="Y101" i="1"/>
  <c r="W101" i="1"/>
  <c r="AA101" i="1" s="1"/>
  <c r="V101" i="1"/>
  <c r="AB101" i="1" s="1"/>
  <c r="V100" i="1"/>
  <c r="W100" i="1" s="1"/>
  <c r="V99" i="1"/>
  <c r="Y99" i="1" s="1"/>
  <c r="V98" i="1"/>
  <c r="Y98" i="1" s="1"/>
  <c r="AA97" i="1"/>
  <c r="Y97" i="1"/>
  <c r="W97" i="1"/>
  <c r="V97" i="1"/>
  <c r="AB97" i="1" s="1"/>
  <c r="V96" i="1"/>
  <c r="W96" i="1" s="1"/>
  <c r="V95" i="1"/>
  <c r="Y95" i="1" s="1"/>
  <c r="V94" i="1"/>
  <c r="W94" i="1" s="1"/>
  <c r="AA93" i="1"/>
  <c r="Y93" i="1"/>
  <c r="W93" i="1"/>
  <c r="V93" i="1"/>
  <c r="AB93" i="1" s="1"/>
  <c r="V92" i="1"/>
  <c r="W92" i="1" s="1"/>
  <c r="V91" i="1"/>
  <c r="Y91" i="1" s="1"/>
  <c r="V90" i="1"/>
  <c r="Y90" i="1" s="1"/>
  <c r="AA89" i="1"/>
  <c r="Y89" i="1"/>
  <c r="W89" i="1"/>
  <c r="V89" i="1"/>
  <c r="AB89" i="1" s="1"/>
  <c r="V88" i="1"/>
  <c r="W88" i="1" s="1"/>
  <c r="V87" i="1"/>
  <c r="Y87" i="1" s="1"/>
  <c r="V86" i="1"/>
  <c r="Y86" i="1" s="1"/>
  <c r="AA85" i="1"/>
  <c r="Y85" i="1"/>
  <c r="W85" i="1"/>
  <c r="V85" i="1"/>
  <c r="AB85" i="1" s="1"/>
  <c r="V84" i="1"/>
  <c r="W84" i="1" s="1"/>
  <c r="V83" i="1"/>
  <c r="Y83" i="1" s="1"/>
  <c r="V82" i="1"/>
  <c r="Y82" i="1" s="1"/>
  <c r="AA81" i="1"/>
  <c r="Y81" i="1"/>
  <c r="W81" i="1"/>
  <c r="V81" i="1"/>
  <c r="AB81" i="1" s="1"/>
  <c r="V80" i="1"/>
  <c r="W80" i="1" s="1"/>
  <c r="Y79" i="1"/>
  <c r="W79" i="1"/>
  <c r="V79" i="1"/>
  <c r="V78" i="1"/>
  <c r="W78" i="1" s="1"/>
  <c r="V77" i="1"/>
  <c r="Y77" i="1" s="1"/>
  <c r="Y76" i="1"/>
  <c r="V76" i="1"/>
  <c r="W76" i="1" s="1"/>
  <c r="Y75" i="1"/>
  <c r="AA75" i="1" s="1"/>
  <c r="W75" i="1"/>
  <c r="V75" i="1"/>
  <c r="V74" i="1"/>
  <c r="W74" i="1" s="1"/>
  <c r="V73" i="1"/>
  <c r="Y73" i="1" s="1"/>
  <c r="Y72" i="1"/>
  <c r="V72" i="1"/>
  <c r="W72" i="1" s="1"/>
  <c r="Y71" i="1"/>
  <c r="AA71" i="1" s="1"/>
  <c r="W71" i="1"/>
  <c r="V71" i="1"/>
  <c r="V70" i="1"/>
  <c r="W70" i="1" s="1"/>
  <c r="V69" i="1"/>
  <c r="Y69" i="1" s="1"/>
  <c r="Y68" i="1"/>
  <c r="V68" i="1"/>
  <c r="W68" i="1" s="1"/>
  <c r="Y67" i="1"/>
  <c r="AA67" i="1" s="1"/>
  <c r="W67" i="1"/>
  <c r="V67" i="1"/>
  <c r="V66" i="1"/>
  <c r="W66" i="1" s="1"/>
  <c r="V65" i="1"/>
  <c r="Y65" i="1" s="1"/>
  <c r="Y64" i="1"/>
  <c r="V64" i="1"/>
  <c r="W64" i="1" s="1"/>
  <c r="Y63" i="1"/>
  <c r="AA63" i="1" s="1"/>
  <c r="W63" i="1"/>
  <c r="V63" i="1"/>
  <c r="V62" i="1"/>
  <c r="W62" i="1" s="1"/>
  <c r="V61" i="1"/>
  <c r="Y61" i="1" s="1"/>
  <c r="Y60" i="1"/>
  <c r="V60" i="1"/>
  <c r="W60" i="1" s="1"/>
  <c r="Y59" i="1"/>
  <c r="AA59" i="1" s="1"/>
  <c r="W59" i="1"/>
  <c r="V59" i="1"/>
  <c r="AB58" i="1"/>
  <c r="AA58" i="1"/>
  <c r="Y58" i="1"/>
  <c r="V58" i="1"/>
  <c r="W58" i="1" s="1"/>
  <c r="V57" i="1"/>
  <c r="Y57" i="1" s="1"/>
  <c r="Y56" i="1"/>
  <c r="AB56" i="1" s="1"/>
  <c r="W56" i="1"/>
  <c r="V56" i="1"/>
  <c r="Y55" i="1"/>
  <c r="AA55" i="1" s="1"/>
  <c r="W55" i="1"/>
  <c r="V55" i="1"/>
  <c r="V54" i="1"/>
  <c r="W54" i="1" s="1"/>
  <c r="V53" i="1"/>
  <c r="Y53" i="1" s="1"/>
  <c r="Y52" i="1"/>
  <c r="V52" i="1"/>
  <c r="W52" i="1" s="1"/>
  <c r="Y51" i="1"/>
  <c r="AA51" i="1" s="1"/>
  <c r="W51" i="1"/>
  <c r="V51" i="1"/>
  <c r="AB50" i="1"/>
  <c r="AA50" i="1"/>
  <c r="Y50" i="1"/>
  <c r="V50" i="1"/>
  <c r="W50" i="1" s="1"/>
  <c r="V49" i="1"/>
  <c r="Y49" i="1" s="1"/>
  <c r="Y48" i="1"/>
  <c r="V48" i="1"/>
  <c r="W48" i="1" s="1"/>
  <c r="Y47" i="1"/>
  <c r="AA47" i="1" s="1"/>
  <c r="W47" i="1"/>
  <c r="V47" i="1"/>
  <c r="V46" i="1"/>
  <c r="W46" i="1" s="1"/>
  <c r="Y45" i="1"/>
  <c r="V45" i="1"/>
  <c r="Y44" i="1"/>
  <c r="V44" i="1"/>
  <c r="W44" i="1" s="1"/>
  <c r="AA43" i="1"/>
  <c r="Y43" i="1"/>
  <c r="W43" i="1"/>
  <c r="V43" i="1"/>
  <c r="AB43" i="1" s="1"/>
  <c r="V42" i="1"/>
  <c r="W42" i="1" s="1"/>
  <c r="V41" i="1"/>
  <c r="Y41" i="1" s="1"/>
  <c r="V40" i="1"/>
  <c r="Y40" i="1" s="1"/>
  <c r="AA39" i="1"/>
  <c r="Y39" i="1"/>
  <c r="W39" i="1"/>
  <c r="V39" i="1"/>
  <c r="AB39" i="1" s="1"/>
  <c r="AB38" i="1"/>
  <c r="Y38" i="1"/>
  <c r="V38" i="1"/>
  <c r="W38" i="1" s="1"/>
  <c r="AA38" i="1" s="1"/>
  <c r="V37" i="1"/>
  <c r="Y37" i="1" s="1"/>
  <c r="V36" i="1"/>
  <c r="W36" i="1" s="1"/>
  <c r="AA35" i="1"/>
  <c r="Y35" i="1"/>
  <c r="W35" i="1"/>
  <c r="V35" i="1"/>
  <c r="AB35" i="1" s="1"/>
  <c r="T34" i="1"/>
  <c r="V34" i="1" s="1"/>
  <c r="V33" i="1"/>
  <c r="Y33" i="1" s="1"/>
  <c r="V32" i="1"/>
  <c r="Y32" i="1" s="1"/>
  <c r="AA31" i="1"/>
  <c r="Y31" i="1"/>
  <c r="W31" i="1"/>
  <c r="V31" i="1"/>
  <c r="AB31" i="1" s="1"/>
  <c r="V30" i="1"/>
  <c r="W30" i="1" s="1"/>
  <c r="V29" i="1"/>
  <c r="Y29" i="1" s="1"/>
  <c r="V28" i="1"/>
  <c r="W28" i="1" s="1"/>
  <c r="AA27" i="1"/>
  <c r="Y27" i="1"/>
  <c r="W27" i="1"/>
  <c r="V27" i="1"/>
  <c r="AB27" i="1" s="1"/>
  <c r="AB26" i="1"/>
  <c r="Y26" i="1"/>
  <c r="V26" i="1"/>
  <c r="W26" i="1" s="1"/>
  <c r="AA26" i="1" s="1"/>
  <c r="V25" i="1"/>
  <c r="Y25" i="1" s="1"/>
  <c r="Y24" i="1"/>
  <c r="V24" i="1"/>
  <c r="W24" i="1" s="1"/>
  <c r="AA23" i="1"/>
  <c r="Y23" i="1"/>
  <c r="W23" i="1"/>
  <c r="V23" i="1"/>
  <c r="AB23" i="1" s="1"/>
  <c r="V22" i="1"/>
  <c r="W22" i="1" s="1"/>
  <c r="V21" i="1"/>
  <c r="W21" i="1" s="1"/>
  <c r="V20" i="1"/>
  <c r="W20" i="1" s="1"/>
  <c r="AA19" i="1"/>
  <c r="Y19" i="1"/>
  <c r="W19" i="1"/>
  <c r="V19" i="1"/>
  <c r="AB19" i="1" s="1"/>
  <c r="AB18" i="1"/>
  <c r="Y18" i="1"/>
  <c r="V18" i="1"/>
  <c r="W18" i="1" s="1"/>
  <c r="AA18" i="1" s="1"/>
  <c r="V17" i="1"/>
  <c r="Y17" i="1" s="1"/>
  <c r="V16" i="1"/>
  <c r="Y16" i="1" s="1"/>
  <c r="AA15" i="1"/>
  <c r="Y15" i="1"/>
  <c r="W15" i="1"/>
  <c r="V15" i="1"/>
  <c r="AB15" i="1" s="1"/>
  <c r="AB14" i="1"/>
  <c r="Y14" i="1"/>
  <c r="V14" i="1"/>
  <c r="W14" i="1" s="1"/>
  <c r="AA14" i="1" s="1"/>
  <c r="V13" i="1"/>
  <c r="Y13" i="1" s="1"/>
  <c r="Y12" i="1"/>
  <c r="V12" i="1"/>
  <c r="W12" i="1" s="1"/>
  <c r="W11" i="1"/>
  <c r="V11" i="1"/>
  <c r="V10" i="1"/>
  <c r="W10" i="1" s="1"/>
  <c r="V9" i="1"/>
  <c r="Y9" i="1" s="1"/>
  <c r="V8" i="1"/>
  <c r="W8" i="1" s="1"/>
  <c r="W7" i="1"/>
  <c r="V7" i="1"/>
  <c r="Y6" i="1"/>
  <c r="V6" i="1"/>
  <c r="AA68" i="1" l="1"/>
  <c r="AB68" i="1"/>
  <c r="AA42" i="1"/>
  <c r="AA64" i="1"/>
  <c r="AB64" i="1"/>
  <c r="AA96" i="1"/>
  <c r="AA24" i="1"/>
  <c r="AB24" i="1"/>
  <c r="AA44" i="1"/>
  <c r="AB44" i="1"/>
  <c r="AA48" i="1"/>
  <c r="AB48" i="1"/>
  <c r="AA60" i="1"/>
  <c r="AB60" i="1"/>
  <c r="AA76" i="1"/>
  <c r="AB76" i="1"/>
  <c r="AA92" i="1"/>
  <c r="AA20" i="1"/>
  <c r="AA72" i="1"/>
  <c r="AB72" i="1"/>
  <c r="AA88" i="1"/>
  <c r="AA52" i="1"/>
  <c r="AB52" i="1"/>
  <c r="AA12" i="1"/>
  <c r="AB12" i="1"/>
  <c r="W34" i="1"/>
  <c r="Y34" i="1"/>
  <c r="V580" i="1"/>
  <c r="W6" i="1"/>
  <c r="W9" i="1"/>
  <c r="W13" i="1"/>
  <c r="W16" i="1"/>
  <c r="W17" i="1"/>
  <c r="Y22" i="1"/>
  <c r="AB22" i="1" s="1"/>
  <c r="W25" i="1"/>
  <c r="W29" i="1"/>
  <c r="W32" i="1"/>
  <c r="W33" i="1"/>
  <c r="AA33" i="1" s="1"/>
  <c r="W37" i="1"/>
  <c r="W40" i="1"/>
  <c r="Y42" i="1"/>
  <c r="AB42" i="1" s="1"/>
  <c r="W45" i="1"/>
  <c r="AA45" i="1" s="1"/>
  <c r="AB47" i="1"/>
  <c r="AB51" i="1"/>
  <c r="AB59" i="1"/>
  <c r="AB63" i="1"/>
  <c r="AB71" i="1"/>
  <c r="W82" i="1"/>
  <c r="W83" i="1"/>
  <c r="Y84" i="1"/>
  <c r="AB84" i="1" s="1"/>
  <c r="W86" i="1"/>
  <c r="W87" i="1"/>
  <c r="Y88" i="1"/>
  <c r="AB88" i="1" s="1"/>
  <c r="W90" i="1"/>
  <c r="Y92" i="1"/>
  <c r="AB92" i="1" s="1"/>
  <c r="W95" i="1"/>
  <c r="Y96" i="1"/>
  <c r="AB96" i="1" s="1"/>
  <c r="W98" i="1"/>
  <c r="Y7" i="1"/>
  <c r="AA7" i="1" s="1"/>
  <c r="Y8" i="1"/>
  <c r="AA8" i="1" s="1"/>
  <c r="Y11" i="1"/>
  <c r="AA11" i="1" s="1"/>
  <c r="Y20" i="1"/>
  <c r="AB20" i="1" s="1"/>
  <c r="Y28" i="1"/>
  <c r="AA28" i="1" s="1"/>
  <c r="Y36" i="1"/>
  <c r="AA36" i="1" s="1"/>
  <c r="Y46" i="1"/>
  <c r="W49" i="1"/>
  <c r="W53" i="1"/>
  <c r="Y54" i="1"/>
  <c r="AA56" i="1"/>
  <c r="W57" i="1"/>
  <c r="W61" i="1"/>
  <c r="Y62" i="1"/>
  <c r="W65" i="1"/>
  <c r="Y66" i="1"/>
  <c r="W69" i="1"/>
  <c r="Y70" i="1"/>
  <c r="W73" i="1"/>
  <c r="Y74" i="1"/>
  <c r="W77" i="1"/>
  <c r="Y78" i="1"/>
  <c r="Y94" i="1"/>
  <c r="AB94" i="1" s="1"/>
  <c r="AB103" i="1"/>
  <c r="Y104" i="1"/>
  <c r="AB104" i="1" s="1"/>
  <c r="AA108" i="1"/>
  <c r="Y110" i="1"/>
  <c r="AB110" i="1" s="1"/>
  <c r="AB113" i="1"/>
  <c r="AA114" i="1"/>
  <c r="Y120" i="1"/>
  <c r="AB120" i="1" s="1"/>
  <c r="AA131" i="1"/>
  <c r="AA118" i="1"/>
  <c r="T573" i="1"/>
  <c r="T580" i="1"/>
  <c r="T578" i="1"/>
  <c r="AB11" i="1"/>
  <c r="Y102" i="1"/>
  <c r="AA102" i="1" s="1"/>
  <c r="AA106" i="1"/>
  <c r="Y112" i="1"/>
  <c r="AA112" i="1" s="1"/>
  <c r="W116" i="1"/>
  <c r="AA116" i="1" s="1"/>
  <c r="Y21" i="1"/>
  <c r="AA21" i="1" s="1"/>
  <c r="Y118" i="1"/>
  <c r="Y124" i="1"/>
  <c r="W124" i="1"/>
  <c r="AA124" i="1" s="1"/>
  <c r="Y10" i="1"/>
  <c r="AB10" i="1" s="1"/>
  <c r="Y30" i="1"/>
  <c r="AB30" i="1" s="1"/>
  <c r="W41" i="1"/>
  <c r="AB55" i="1"/>
  <c r="AB67" i="1"/>
  <c r="AB75" i="1"/>
  <c r="Y80" i="1"/>
  <c r="AB80" i="1" s="1"/>
  <c r="W91" i="1"/>
  <c r="W99" i="1"/>
  <c r="Y100" i="1"/>
  <c r="AB100" i="1" s="1"/>
  <c r="Y106" i="1"/>
  <c r="AB106" i="1" s="1"/>
  <c r="AB112" i="1"/>
  <c r="Y116" i="1"/>
  <c r="AB118" i="1"/>
  <c r="AA120" i="1"/>
  <c r="Y103" i="1"/>
  <c r="AA103" i="1" s="1"/>
  <c r="Y107" i="1"/>
  <c r="AB107" i="1" s="1"/>
  <c r="Y111" i="1"/>
  <c r="AB111" i="1" s="1"/>
  <c r="Y115" i="1"/>
  <c r="AA115" i="1" s="1"/>
  <c r="Y119" i="1"/>
  <c r="AB119" i="1" s="1"/>
  <c r="Y123" i="1"/>
  <c r="AB123" i="1" s="1"/>
  <c r="AB127" i="1"/>
  <c r="AB128" i="1"/>
  <c r="AB132" i="1"/>
  <c r="AB134" i="1"/>
  <c r="AB136" i="1"/>
  <c r="AB140" i="1"/>
  <c r="AB144" i="1"/>
  <c r="AB145" i="1"/>
  <c r="AB148" i="1"/>
  <c r="AB152" i="1"/>
  <c r="AB156" i="1"/>
  <c r="AB160" i="1"/>
  <c r="AB164" i="1"/>
  <c r="AB168" i="1"/>
  <c r="AB171" i="1"/>
  <c r="W171" i="1"/>
  <c r="AA171" i="1" s="1"/>
  <c r="AA172" i="1"/>
  <c r="AB173" i="1"/>
  <c r="AA176" i="1"/>
  <c r="AB177" i="1"/>
  <c r="AB179" i="1"/>
  <c r="AA180" i="1"/>
  <c r="AB181" i="1"/>
  <c r="AA184" i="1"/>
  <c r="AB185" i="1"/>
  <c r="AA188" i="1"/>
  <c r="AB189" i="1"/>
  <c r="AA192" i="1"/>
  <c r="AB193" i="1"/>
  <c r="AB195" i="1"/>
  <c r="AA196" i="1"/>
  <c r="AB197" i="1"/>
  <c r="AA200" i="1"/>
  <c r="AB201" i="1"/>
  <c r="AA204" i="1"/>
  <c r="AB205" i="1"/>
  <c r="AA208" i="1"/>
  <c r="AB210" i="1"/>
  <c r="W211" i="1"/>
  <c r="AB214" i="1"/>
  <c r="W215" i="1"/>
  <c r="AB218" i="1"/>
  <c r="W219" i="1"/>
  <c r="AB222" i="1"/>
  <c r="W223" i="1"/>
  <c r="AA223" i="1" s="1"/>
  <c r="AB226" i="1"/>
  <c r="W227" i="1"/>
  <c r="AA227" i="1" s="1"/>
  <c r="AB230" i="1"/>
  <c r="W231" i="1"/>
  <c r="AA231" i="1" s="1"/>
  <c r="AB234" i="1"/>
  <c r="W235" i="1"/>
  <c r="AA235" i="1" s="1"/>
  <c r="AA238" i="1"/>
  <c r="W240" i="1"/>
  <c r="Y240" i="1"/>
  <c r="AA246" i="1"/>
  <c r="W248" i="1"/>
  <c r="Y248" i="1"/>
  <c r="AA254" i="1"/>
  <c r="W256" i="1"/>
  <c r="Y256" i="1"/>
  <c r="AB259" i="1"/>
  <c r="AA260" i="1"/>
  <c r="AB269" i="1"/>
  <c r="AA270" i="1"/>
  <c r="Y276" i="1"/>
  <c r="AB276" i="1" s="1"/>
  <c r="W276" i="1"/>
  <c r="W281" i="1"/>
  <c r="AA281" i="1" s="1"/>
  <c r="Y281" i="1"/>
  <c r="AB122" i="1"/>
  <c r="AB131" i="1"/>
  <c r="AB135" i="1"/>
  <c r="AB139" i="1"/>
  <c r="AB143" i="1"/>
  <c r="AB147" i="1"/>
  <c r="W174" i="1"/>
  <c r="Y174" i="1"/>
  <c r="W178" i="1"/>
  <c r="Y178" i="1"/>
  <c r="W182" i="1"/>
  <c r="Y182" i="1"/>
  <c r="W186" i="1"/>
  <c r="Y186" i="1"/>
  <c r="W190" i="1"/>
  <c r="Y190" i="1"/>
  <c r="W194" i="1"/>
  <c r="Y194" i="1"/>
  <c r="W198" i="1"/>
  <c r="Y198" i="1"/>
  <c r="AB198" i="1" s="1"/>
  <c r="W202" i="1"/>
  <c r="AA202" i="1" s="1"/>
  <c r="Y202" i="1"/>
  <c r="W206" i="1"/>
  <c r="Y206" i="1"/>
  <c r="AB206" i="1" s="1"/>
  <c r="AB223" i="1"/>
  <c r="AA230" i="1"/>
  <c r="AB231" i="1"/>
  <c r="AA234" i="1"/>
  <c r="AB235" i="1"/>
  <c r="AB242" i="1"/>
  <c r="AB250" i="1"/>
  <c r="AA259" i="1"/>
  <c r="W261" i="1"/>
  <c r="Y261" i="1"/>
  <c r="W263" i="1"/>
  <c r="Y263" i="1"/>
  <c r="AA269" i="1"/>
  <c r="W271" i="1"/>
  <c r="Y271" i="1"/>
  <c r="W277" i="1"/>
  <c r="AA277" i="1" s="1"/>
  <c r="Y277" i="1"/>
  <c r="W283" i="1"/>
  <c r="AA283" i="1" s="1"/>
  <c r="Y283" i="1"/>
  <c r="AA299" i="1"/>
  <c r="W126" i="1"/>
  <c r="AA126" i="1" s="1"/>
  <c r="W128" i="1"/>
  <c r="AA128" i="1" s="1"/>
  <c r="Y129" i="1"/>
  <c r="AA129" i="1" s="1"/>
  <c r="W133" i="1"/>
  <c r="AA133" i="1" s="1"/>
  <c r="Y134" i="1"/>
  <c r="AA134" i="1" s="1"/>
  <c r="W137" i="1"/>
  <c r="AA137" i="1" s="1"/>
  <c r="Y138" i="1"/>
  <c r="AA138" i="1" s="1"/>
  <c r="W141" i="1"/>
  <c r="AA141" i="1" s="1"/>
  <c r="Y142" i="1"/>
  <c r="AA142" i="1" s="1"/>
  <c r="W145" i="1"/>
  <c r="AA145" i="1" s="1"/>
  <c r="Y146" i="1"/>
  <c r="AA146" i="1" s="1"/>
  <c r="W149" i="1"/>
  <c r="AA149" i="1" s="1"/>
  <c r="W212" i="1"/>
  <c r="AA212" i="1" s="1"/>
  <c r="Y212" i="1"/>
  <c r="W216" i="1"/>
  <c r="Y216" i="1"/>
  <c r="W220" i="1"/>
  <c r="AA220" i="1" s="1"/>
  <c r="Y220" i="1"/>
  <c r="W224" i="1"/>
  <c r="Y224" i="1"/>
  <c r="W228" i="1"/>
  <c r="AA228" i="1" s="1"/>
  <c r="Y228" i="1"/>
  <c r="W232" i="1"/>
  <c r="Y232" i="1"/>
  <c r="W236" i="1"/>
  <c r="AA236" i="1" s="1"/>
  <c r="Y236" i="1"/>
  <c r="W244" i="1"/>
  <c r="AA244" i="1" s="1"/>
  <c r="Y244" i="1"/>
  <c r="W252" i="1"/>
  <c r="Y252" i="1"/>
  <c r="AB252" i="1" s="1"/>
  <c r="W279" i="1"/>
  <c r="AA279" i="1" s="1"/>
  <c r="Y279" i="1"/>
  <c r="Y284" i="1"/>
  <c r="W284" i="1"/>
  <c r="AB200" i="1"/>
  <c r="AB202" i="1"/>
  <c r="AB204" i="1"/>
  <c r="AB208" i="1"/>
  <c r="AB236" i="1"/>
  <c r="AA239" i="1"/>
  <c r="AA247" i="1"/>
  <c r="AA255" i="1"/>
  <c r="W267" i="1"/>
  <c r="Y267" i="1"/>
  <c r="AB267" i="1" s="1"/>
  <c r="AB272" i="1"/>
  <c r="W275" i="1"/>
  <c r="AA275" i="1" s="1"/>
  <c r="Y275" i="1"/>
  <c r="Y280" i="1"/>
  <c r="W280" i="1"/>
  <c r="AA291" i="1"/>
  <c r="W175" i="1"/>
  <c r="AA175" i="1" s="1"/>
  <c r="W179" i="1"/>
  <c r="AA179" i="1" s="1"/>
  <c r="W183" i="1"/>
  <c r="AA183" i="1" s="1"/>
  <c r="W187" i="1"/>
  <c r="AA187" i="1" s="1"/>
  <c r="W191" i="1"/>
  <c r="AA191" i="1" s="1"/>
  <c r="W195" i="1"/>
  <c r="AA195" i="1" s="1"/>
  <c r="W199" i="1"/>
  <c r="AA199" i="1" s="1"/>
  <c r="W203" i="1"/>
  <c r="AA203" i="1" s="1"/>
  <c r="W207" i="1"/>
  <c r="AA207" i="1" s="1"/>
  <c r="W213" i="1"/>
  <c r="AA213" i="1" s="1"/>
  <c r="W217" i="1"/>
  <c r="AA217" i="1" s="1"/>
  <c r="W221" i="1"/>
  <c r="AA221" i="1" s="1"/>
  <c r="W225" i="1"/>
  <c r="AA225" i="1" s="1"/>
  <c r="W229" i="1"/>
  <c r="AA229" i="1" s="1"/>
  <c r="W233" i="1"/>
  <c r="AA233" i="1" s="1"/>
  <c r="W237" i="1"/>
  <c r="AA237" i="1" s="1"/>
  <c r="W241" i="1"/>
  <c r="AA241" i="1" s="1"/>
  <c r="W245" i="1"/>
  <c r="AA245" i="1" s="1"/>
  <c r="W249" i="1"/>
  <c r="AA249" i="1" s="1"/>
  <c r="W253" i="1"/>
  <c r="AA253" i="1" s="1"/>
  <c r="W258" i="1"/>
  <c r="AA258" i="1" s="1"/>
  <c r="W264" i="1"/>
  <c r="AA264" i="1" s="1"/>
  <c r="W268" i="1"/>
  <c r="AA268" i="1" s="1"/>
  <c r="W272" i="1"/>
  <c r="AA272" i="1" s="1"/>
  <c r="Y287" i="1"/>
  <c r="AA287" i="1" s="1"/>
  <c r="Y291" i="1"/>
  <c r="Y295" i="1"/>
  <c r="AB295" i="1" s="1"/>
  <c r="Y299" i="1"/>
  <c r="AB299" i="1" s="1"/>
  <c r="Y303" i="1"/>
  <c r="AA303" i="1" s="1"/>
  <c r="W350" i="1"/>
  <c r="Y350" i="1"/>
  <c r="AB359" i="1"/>
  <c r="AA360" i="1"/>
  <c r="AB367" i="1"/>
  <c r="AA368" i="1"/>
  <c r="AB375" i="1"/>
  <c r="AA376" i="1"/>
  <c r="AB383" i="1"/>
  <c r="AA384" i="1"/>
  <c r="AA387" i="1"/>
  <c r="AB394" i="1"/>
  <c r="AA395" i="1"/>
  <c r="AA403" i="1"/>
  <c r="AA409" i="1"/>
  <c r="AB239" i="1"/>
  <c r="AB243" i="1"/>
  <c r="AB247" i="1"/>
  <c r="AB251" i="1"/>
  <c r="AB255" i="1"/>
  <c r="AB260" i="1"/>
  <c r="AB266" i="1"/>
  <c r="AB270" i="1"/>
  <c r="AB274" i="1"/>
  <c r="AB287" i="1"/>
  <c r="AB291" i="1"/>
  <c r="AB296" i="1"/>
  <c r="AB297" i="1"/>
  <c r="AB303" i="1"/>
  <c r="AB306" i="1"/>
  <c r="AB310" i="1"/>
  <c r="AB314" i="1"/>
  <c r="AB318" i="1"/>
  <c r="AB322" i="1"/>
  <c r="AB326" i="1"/>
  <c r="AB334" i="1"/>
  <c r="AB338" i="1"/>
  <c r="AB342" i="1"/>
  <c r="AB346" i="1"/>
  <c r="AA359" i="1"/>
  <c r="W361" i="1"/>
  <c r="Y361" i="1"/>
  <c r="AA367" i="1"/>
  <c r="W369" i="1"/>
  <c r="Y369" i="1"/>
  <c r="AA375" i="1"/>
  <c r="W377" i="1"/>
  <c r="Y377" i="1"/>
  <c r="AA383" i="1"/>
  <c r="W385" i="1"/>
  <c r="Y385" i="1"/>
  <c r="W388" i="1"/>
  <c r="Y388" i="1"/>
  <c r="AB393" i="1"/>
  <c r="AA394" i="1"/>
  <c r="W396" i="1"/>
  <c r="Y396" i="1"/>
  <c r="AA413" i="1"/>
  <c r="AB313" i="1"/>
  <c r="AB329" i="1"/>
  <c r="AA330" i="1"/>
  <c r="AB330" i="1"/>
  <c r="AB337" i="1"/>
  <c r="Y285" i="1"/>
  <c r="AA285" i="1" s="1"/>
  <c r="W288" i="1"/>
  <c r="AA288" i="1" s="1"/>
  <c r="Y289" i="1"/>
  <c r="AA289" i="1" s="1"/>
  <c r="W292" i="1"/>
  <c r="AA292" i="1" s="1"/>
  <c r="Y293" i="1"/>
  <c r="AB293" i="1" s="1"/>
  <c r="W296" i="1"/>
  <c r="AA296" i="1" s="1"/>
  <c r="Y297" i="1"/>
  <c r="AA297" i="1" s="1"/>
  <c r="W300" i="1"/>
  <c r="AA300" i="1" s="1"/>
  <c r="Y301" i="1"/>
  <c r="AB301" i="1" s="1"/>
  <c r="W304" i="1"/>
  <c r="AA304" i="1" s="1"/>
  <c r="W308" i="1"/>
  <c r="Y308" i="1"/>
  <c r="W312" i="1"/>
  <c r="Y312" i="1"/>
  <c r="W316" i="1"/>
  <c r="Y316" i="1"/>
  <c r="W320" i="1"/>
  <c r="Y320" i="1"/>
  <c r="W324" i="1"/>
  <c r="Y324" i="1"/>
  <c r="W328" i="1"/>
  <c r="Y328" i="1"/>
  <c r="W332" i="1"/>
  <c r="Y332" i="1"/>
  <c r="W336" i="1"/>
  <c r="Y336" i="1"/>
  <c r="W340" i="1"/>
  <c r="Y340" i="1"/>
  <c r="W344" i="1"/>
  <c r="Y344" i="1"/>
  <c r="AB349" i="1"/>
  <c r="W354" i="1"/>
  <c r="AA354" i="1" s="1"/>
  <c r="Y354" i="1"/>
  <c r="W357" i="1"/>
  <c r="AB357" i="1" s="1"/>
  <c r="Y357" i="1"/>
  <c r="AB362" i="1"/>
  <c r="W365" i="1"/>
  <c r="AA365" i="1" s="1"/>
  <c r="Y365" i="1"/>
  <c r="W373" i="1"/>
  <c r="AA373" i="1" s="1"/>
  <c r="Y373" i="1"/>
  <c r="W381" i="1"/>
  <c r="Y381" i="1"/>
  <c r="AB381" i="1" s="1"/>
  <c r="W392" i="1"/>
  <c r="Y392" i="1"/>
  <c r="Y400" i="1"/>
  <c r="W400" i="1"/>
  <c r="AA400" i="1" s="1"/>
  <c r="AB410" i="1"/>
  <c r="AA410" i="1"/>
  <c r="AA415" i="1"/>
  <c r="AB421" i="1"/>
  <c r="W452" i="1"/>
  <c r="Y452" i="1"/>
  <c r="AB452" i="1"/>
  <c r="W305" i="1"/>
  <c r="AA305" i="1" s="1"/>
  <c r="W309" i="1"/>
  <c r="AA309" i="1" s="1"/>
  <c r="W313" i="1"/>
  <c r="AA313" i="1" s="1"/>
  <c r="W317" i="1"/>
  <c r="AA317" i="1" s="1"/>
  <c r="W321" i="1"/>
  <c r="AA321" i="1" s="1"/>
  <c r="W325" i="1"/>
  <c r="AA325" i="1" s="1"/>
  <c r="W329" i="1"/>
  <c r="AA329" i="1" s="1"/>
  <c r="W333" i="1"/>
  <c r="AA333" i="1" s="1"/>
  <c r="W337" i="1"/>
  <c r="AA337" i="1" s="1"/>
  <c r="W341" i="1"/>
  <c r="AA341" i="1" s="1"/>
  <c r="W345" i="1"/>
  <c r="AA345" i="1" s="1"/>
  <c r="W351" i="1"/>
  <c r="AA351" i="1" s="1"/>
  <c r="W355" i="1"/>
  <c r="AA355" i="1" s="1"/>
  <c r="W358" i="1"/>
  <c r="AA358" i="1" s="1"/>
  <c r="W362" i="1"/>
  <c r="AA362" i="1" s="1"/>
  <c r="W366" i="1"/>
  <c r="AA366" i="1" s="1"/>
  <c r="W370" i="1"/>
  <c r="AA370" i="1" s="1"/>
  <c r="W374" i="1"/>
  <c r="AA374" i="1" s="1"/>
  <c r="W378" i="1"/>
  <c r="AA378" i="1" s="1"/>
  <c r="W382" i="1"/>
  <c r="AA382" i="1" s="1"/>
  <c r="W386" i="1"/>
  <c r="AA386" i="1" s="1"/>
  <c r="W389" i="1"/>
  <c r="AA389" i="1" s="1"/>
  <c r="W393" i="1"/>
  <c r="AA393" i="1" s="1"/>
  <c r="W397" i="1"/>
  <c r="AA397" i="1" s="1"/>
  <c r="AB403" i="1"/>
  <c r="AB404" i="1"/>
  <c r="AB405" i="1"/>
  <c r="AB407" i="1"/>
  <c r="AB408" i="1"/>
  <c r="AB409" i="1"/>
  <c r="AB411" i="1"/>
  <c r="AB412" i="1"/>
  <c r="AB413" i="1"/>
  <c r="AB415" i="1"/>
  <c r="AB416" i="1"/>
  <c r="AB417" i="1"/>
  <c r="AB439" i="1"/>
  <c r="W440" i="1"/>
  <c r="AB443" i="1"/>
  <c r="W444" i="1"/>
  <c r="AB447" i="1"/>
  <c r="W448" i="1"/>
  <c r="AB451" i="1"/>
  <c r="W456" i="1"/>
  <c r="Y456" i="1"/>
  <c r="W460" i="1"/>
  <c r="Y460" i="1"/>
  <c r="W464" i="1"/>
  <c r="Y464" i="1"/>
  <c r="AB353" i="1"/>
  <c r="AB356" i="1"/>
  <c r="AB360" i="1"/>
  <c r="AB364" i="1"/>
  <c r="AB368" i="1"/>
  <c r="AB372" i="1"/>
  <c r="AB376" i="1"/>
  <c r="AB380" i="1"/>
  <c r="AB384" i="1"/>
  <c r="AB387" i="1"/>
  <c r="AB391" i="1"/>
  <c r="AB395" i="1"/>
  <c r="AB399" i="1"/>
  <c r="AB402" i="1"/>
  <c r="AB406" i="1"/>
  <c r="AB414" i="1"/>
  <c r="AB418" i="1"/>
  <c r="AB422" i="1"/>
  <c r="AB426" i="1"/>
  <c r="AB430" i="1"/>
  <c r="AB434" i="1"/>
  <c r="AA439" i="1"/>
  <c r="AB442" i="1"/>
  <c r="AA443" i="1"/>
  <c r="AA447" i="1"/>
  <c r="AA451" i="1"/>
  <c r="AB467" i="1"/>
  <c r="AB471" i="1"/>
  <c r="AB475" i="1"/>
  <c r="AB429" i="1"/>
  <c r="W441" i="1"/>
  <c r="AB441" i="1" s="1"/>
  <c r="Y441" i="1"/>
  <c r="W445" i="1"/>
  <c r="AA445" i="1" s="1"/>
  <c r="Y445" i="1"/>
  <c r="W449" i="1"/>
  <c r="AB449" i="1" s="1"/>
  <c r="Y449" i="1"/>
  <c r="W420" i="1"/>
  <c r="Y420" i="1"/>
  <c r="W424" i="1"/>
  <c r="Y424" i="1"/>
  <c r="W428" i="1"/>
  <c r="Y428" i="1"/>
  <c r="W432" i="1"/>
  <c r="Y432" i="1"/>
  <c r="W436" i="1"/>
  <c r="Y436" i="1"/>
  <c r="AA438" i="1"/>
  <c r="AB455" i="1"/>
  <c r="AB457" i="1"/>
  <c r="AB459" i="1"/>
  <c r="AB463" i="1"/>
  <c r="W469" i="1"/>
  <c r="Y469" i="1"/>
  <c r="W473" i="1"/>
  <c r="Y473" i="1"/>
  <c r="W477" i="1"/>
  <c r="Y477" i="1"/>
  <c r="W421" i="1"/>
  <c r="AA421" i="1" s="1"/>
  <c r="W425" i="1"/>
  <c r="AA425" i="1" s="1"/>
  <c r="W429" i="1"/>
  <c r="AA429" i="1" s="1"/>
  <c r="W433" i="1"/>
  <c r="AA433" i="1" s="1"/>
  <c r="W437" i="1"/>
  <c r="AA437" i="1" s="1"/>
  <c r="W442" i="1"/>
  <c r="AA442" i="1" s="1"/>
  <c r="W446" i="1"/>
  <c r="AA446" i="1" s="1"/>
  <c r="W450" i="1"/>
  <c r="AA450" i="1" s="1"/>
  <c r="W453" i="1"/>
  <c r="AA453" i="1" s="1"/>
  <c r="W457" i="1"/>
  <c r="AA457" i="1" s="1"/>
  <c r="W461" i="1"/>
  <c r="AA461" i="1" s="1"/>
  <c r="W465" i="1"/>
  <c r="AA465" i="1" s="1"/>
  <c r="W470" i="1"/>
  <c r="AA470" i="1" s="1"/>
  <c r="W474" i="1"/>
  <c r="AA474" i="1" s="1"/>
  <c r="W478" i="1"/>
  <c r="AA478" i="1" s="1"/>
  <c r="Y481" i="1"/>
  <c r="AA481" i="1" s="1"/>
  <c r="W482" i="1"/>
  <c r="AA482" i="1" s="1"/>
  <c r="Y501" i="1"/>
  <c r="W501" i="1"/>
  <c r="AA503" i="1"/>
  <c r="AB522" i="1"/>
  <c r="AB537" i="1"/>
  <c r="AA561" i="1"/>
  <c r="AB484" i="1"/>
  <c r="Y505" i="1"/>
  <c r="W505" i="1"/>
  <c r="Y509" i="1"/>
  <c r="W509" i="1"/>
  <c r="AA509" i="1" s="1"/>
  <c r="AB516" i="1"/>
  <c r="AA537" i="1"/>
  <c r="W480" i="1"/>
  <c r="AA480" i="1" s="1"/>
  <c r="AB481" i="1"/>
  <c r="W484" i="1"/>
  <c r="AA484" i="1" s="1"/>
  <c r="W486" i="1"/>
  <c r="Y489" i="1"/>
  <c r="AB489" i="1" s="1"/>
  <c r="W489" i="1"/>
  <c r="AB505" i="1"/>
  <c r="AB509" i="1"/>
  <c r="AB529" i="1"/>
  <c r="AB545" i="1"/>
  <c r="AA549" i="1"/>
  <c r="W485" i="1"/>
  <c r="Y486" i="1"/>
  <c r="AB486" i="1" s="1"/>
  <c r="Y493" i="1"/>
  <c r="W493" i="1"/>
  <c r="AA493" i="1" s="1"/>
  <c r="Y497" i="1"/>
  <c r="AB497" i="1" s="1"/>
  <c r="W497" i="1"/>
  <c r="AB515" i="1"/>
  <c r="AA515" i="1"/>
  <c r="AB525" i="1"/>
  <c r="AA529" i="1"/>
  <c r="AA545" i="1"/>
  <c r="AB561" i="1"/>
  <c r="AB567" i="1"/>
  <c r="Y488" i="1"/>
  <c r="AB488" i="1" s="1"/>
  <c r="Y492" i="1"/>
  <c r="AB492" i="1" s="1"/>
  <c r="AB494" i="1"/>
  <c r="Y496" i="1"/>
  <c r="AB496" i="1" s="1"/>
  <c r="AB506" i="1"/>
  <c r="Y508" i="1"/>
  <c r="AA508" i="1" s="1"/>
  <c r="Y512" i="1"/>
  <c r="AA512" i="1" s="1"/>
  <c r="W513" i="1"/>
  <c r="AA513" i="1" s="1"/>
  <c r="AB514" i="1"/>
  <c r="Y516" i="1"/>
  <c r="AA516" i="1" s="1"/>
  <c r="W517" i="1"/>
  <c r="AB518" i="1"/>
  <c r="Y521" i="1"/>
  <c r="AB521" i="1" s="1"/>
  <c r="W522" i="1"/>
  <c r="Y525" i="1"/>
  <c r="AA525" i="1" s="1"/>
  <c r="W526" i="1"/>
  <c r="AA526" i="1" s="1"/>
  <c r="AB527" i="1"/>
  <c r="Y529" i="1"/>
  <c r="W530" i="1"/>
  <c r="Y533" i="1"/>
  <c r="AB533" i="1" s="1"/>
  <c r="W534" i="1"/>
  <c r="Y537" i="1"/>
  <c r="W538" i="1"/>
  <c r="AB538" i="1" s="1"/>
  <c r="Y541" i="1"/>
  <c r="AA541" i="1" s="1"/>
  <c r="W542" i="1"/>
  <c r="Y545" i="1"/>
  <c r="W546" i="1"/>
  <c r="AB546" i="1" s="1"/>
  <c r="AB547" i="1"/>
  <c r="Y549" i="1"/>
  <c r="AB549" i="1" s="1"/>
  <c r="W550" i="1"/>
  <c r="Y553" i="1"/>
  <c r="AB553" i="1" s="1"/>
  <c r="W554" i="1"/>
  <c r="AB555" i="1"/>
  <c r="Y557" i="1"/>
  <c r="AB557" i="1" s="1"/>
  <c r="W558" i="1"/>
  <c r="AA558" i="1" s="1"/>
  <c r="AB559" i="1"/>
  <c r="Y561" i="1"/>
  <c r="W562" i="1"/>
  <c r="AB562" i="1" s="1"/>
  <c r="AB563" i="1"/>
  <c r="W565" i="1"/>
  <c r="W567" i="1"/>
  <c r="AB568" i="1"/>
  <c r="Y571" i="1"/>
  <c r="AB571" i="1" s="1"/>
  <c r="W572" i="1"/>
  <c r="AB572" i="1" s="1"/>
  <c r="W490" i="1"/>
  <c r="AA490" i="1" s="1"/>
  <c r="W494" i="1"/>
  <c r="AA494" i="1" s="1"/>
  <c r="AB495" i="1"/>
  <c r="W498" i="1"/>
  <c r="AA498" i="1" s="1"/>
  <c r="AB499" i="1"/>
  <c r="W502" i="1"/>
  <c r="AA502" i="1" s="1"/>
  <c r="AB503" i="1"/>
  <c r="W506" i="1"/>
  <c r="AA506" i="1" s="1"/>
  <c r="AB507" i="1"/>
  <c r="W510" i="1"/>
  <c r="AA510" i="1" s="1"/>
  <c r="AB511" i="1"/>
  <c r="Y513" i="1"/>
  <c r="W514" i="1"/>
  <c r="AA514" i="1" s="1"/>
  <c r="Y517" i="1"/>
  <c r="AB520" i="1"/>
  <c r="Y522" i="1"/>
  <c r="AB524" i="1"/>
  <c r="Y526" i="1"/>
  <c r="AB528" i="1"/>
  <c r="Y530" i="1"/>
  <c r="AB532" i="1"/>
  <c r="Y534" i="1"/>
  <c r="AB536" i="1"/>
  <c r="Y538" i="1"/>
  <c r="AB540" i="1"/>
  <c r="Y542" i="1"/>
  <c r="AB544" i="1"/>
  <c r="Y546" i="1"/>
  <c r="AB548" i="1"/>
  <c r="Y550" i="1"/>
  <c r="AB550" i="1" s="1"/>
  <c r="W551" i="1"/>
  <c r="AA551" i="1" s="1"/>
  <c r="Y554" i="1"/>
  <c r="AB556" i="1"/>
  <c r="Y558" i="1"/>
  <c r="Y562" i="1"/>
  <c r="Y565" i="1"/>
  <c r="Y567" i="1"/>
  <c r="Y572" i="1"/>
  <c r="AA565" i="1" l="1"/>
  <c r="AA554" i="1"/>
  <c r="AA542" i="1"/>
  <c r="AA534" i="1"/>
  <c r="AA497" i="1"/>
  <c r="AB554" i="1"/>
  <c r="AA489" i="1"/>
  <c r="AB541" i="1"/>
  <c r="AA505" i="1"/>
  <c r="AA488" i="1"/>
  <c r="AB565" i="1"/>
  <c r="AB465" i="1"/>
  <c r="AB470" i="1"/>
  <c r="AB433" i="1"/>
  <c r="AB450" i="1"/>
  <c r="AB397" i="1"/>
  <c r="AB386" i="1"/>
  <c r="AB341" i="1"/>
  <c r="AB317" i="1"/>
  <c r="AB355" i="1"/>
  <c r="AB292" i="1"/>
  <c r="AA301" i="1"/>
  <c r="AA280" i="1"/>
  <c r="AB264" i="1"/>
  <c r="AB244" i="1"/>
  <c r="AA284" i="1"/>
  <c r="AB283" i="1"/>
  <c r="AB268" i="1"/>
  <c r="AA261" i="1"/>
  <c r="AB261" i="1"/>
  <c r="AB225" i="1"/>
  <c r="AB213" i="1"/>
  <c r="AB194" i="1"/>
  <c r="AA194" i="1"/>
  <c r="AB186" i="1"/>
  <c r="AA186" i="1"/>
  <c r="AB178" i="1"/>
  <c r="AA178" i="1"/>
  <c r="AB126" i="1"/>
  <c r="AB253" i="1"/>
  <c r="AB245" i="1"/>
  <c r="AB237" i="1"/>
  <c r="AB207" i="1"/>
  <c r="AB191" i="1"/>
  <c r="AB175" i="1"/>
  <c r="AB146" i="1"/>
  <c r="AB141" i="1"/>
  <c r="AB129" i="1"/>
  <c r="AB124" i="1"/>
  <c r="AB115" i="1"/>
  <c r="AB102" i="1"/>
  <c r="AB41" i="1"/>
  <c r="AA41" i="1"/>
  <c r="AB220" i="1"/>
  <c r="AA123" i="1"/>
  <c r="AB78" i="1"/>
  <c r="AA78" i="1"/>
  <c r="AB70" i="1"/>
  <c r="AA70" i="1"/>
  <c r="AB62" i="1"/>
  <c r="AA62" i="1"/>
  <c r="AB54" i="1"/>
  <c r="AA54" i="1"/>
  <c r="AB83" i="1"/>
  <c r="AA83" i="1"/>
  <c r="AA32" i="1"/>
  <c r="AB32" i="1"/>
  <c r="AB17" i="1"/>
  <c r="AA17" i="1"/>
  <c r="AA6" i="1"/>
  <c r="AB6" i="1"/>
  <c r="AA34" i="1"/>
  <c r="AB116" i="1"/>
  <c r="AB28" i="1"/>
  <c r="AA94" i="1"/>
  <c r="AA119" i="1"/>
  <c r="AB36" i="1"/>
  <c r="AB473" i="1"/>
  <c r="AA473" i="1"/>
  <c r="AB428" i="1"/>
  <c r="AA428" i="1"/>
  <c r="AB464" i="1"/>
  <c r="AA464" i="1"/>
  <c r="AB456" i="1"/>
  <c r="AA456" i="1"/>
  <c r="AA444" i="1"/>
  <c r="AB444" i="1"/>
  <c r="AB344" i="1"/>
  <c r="AA344" i="1"/>
  <c r="AB336" i="1"/>
  <c r="AA336" i="1"/>
  <c r="AB328" i="1"/>
  <c r="AA328" i="1"/>
  <c r="AB320" i="1"/>
  <c r="AA320" i="1"/>
  <c r="AB312" i="1"/>
  <c r="AA312" i="1"/>
  <c r="AA385" i="1"/>
  <c r="AB385" i="1"/>
  <c r="AA377" i="1"/>
  <c r="AB377" i="1"/>
  <c r="AA369" i="1"/>
  <c r="AB369" i="1"/>
  <c r="AA361" i="1"/>
  <c r="AB361" i="1"/>
  <c r="AB285" i="1"/>
  <c r="AA295" i="1"/>
  <c r="AA219" i="1"/>
  <c r="AB219" i="1"/>
  <c r="AA211" i="1"/>
  <c r="AB211" i="1"/>
  <c r="AB228" i="1"/>
  <c r="AB77" i="1"/>
  <c r="AA77" i="1"/>
  <c r="AB69" i="1"/>
  <c r="AA69" i="1"/>
  <c r="AA61" i="1"/>
  <c r="AB61" i="1"/>
  <c r="AA53" i="1"/>
  <c r="AB53" i="1"/>
  <c r="AB95" i="1"/>
  <c r="AA95" i="1"/>
  <c r="AB87" i="1"/>
  <c r="AA87" i="1"/>
  <c r="AA82" i="1"/>
  <c r="AB82" i="1"/>
  <c r="AA40" i="1"/>
  <c r="AB40" i="1"/>
  <c r="AB29" i="1"/>
  <c r="AA29" i="1"/>
  <c r="AA16" i="1"/>
  <c r="AB16" i="1"/>
  <c r="AA84" i="1"/>
  <c r="AA107" i="1"/>
  <c r="AB45" i="1"/>
  <c r="AB513" i="1"/>
  <c r="AA501" i="1"/>
  <c r="AB501" i="1"/>
  <c r="AB436" i="1"/>
  <c r="AA436" i="1"/>
  <c r="AA562" i="1"/>
  <c r="AB551" i="1"/>
  <c r="AA546" i="1"/>
  <c r="AA530" i="1"/>
  <c r="AA517" i="1"/>
  <c r="AB502" i="1"/>
  <c r="AB542" i="1"/>
  <c r="AA521" i="1"/>
  <c r="AB512" i="1"/>
  <c r="AB485" i="1"/>
  <c r="AA485" i="1"/>
  <c r="AA496" i="1"/>
  <c r="AA553" i="1"/>
  <c r="AB534" i="1"/>
  <c r="AB480" i="1"/>
  <c r="AA557" i="1"/>
  <c r="AA533" i="1"/>
  <c r="AB461" i="1"/>
  <c r="AB453" i="1"/>
  <c r="AB478" i="1"/>
  <c r="AA449" i="1"/>
  <c r="AA441" i="1"/>
  <c r="AB493" i="1"/>
  <c r="AB446" i="1"/>
  <c r="AA392" i="1"/>
  <c r="AA381" i="1"/>
  <c r="AB370" i="1"/>
  <c r="AB351" i="1"/>
  <c r="AB445" i="1"/>
  <c r="AB333" i="1"/>
  <c r="AB325" i="1"/>
  <c r="AB309" i="1"/>
  <c r="AB300" i="1"/>
  <c r="AB289" i="1"/>
  <c r="AB350" i="1"/>
  <c r="AA350" i="1"/>
  <c r="AB373" i="1"/>
  <c r="AA252" i="1"/>
  <c r="AB241" i="1"/>
  <c r="AA232" i="1"/>
  <c r="AA224" i="1"/>
  <c r="AA216" i="1"/>
  <c r="AA293" i="1"/>
  <c r="AB277" i="1"/>
  <c r="AA271" i="1"/>
  <c r="AB271" i="1"/>
  <c r="AA263" i="1"/>
  <c r="AB263" i="1"/>
  <c r="AB258" i="1"/>
  <c r="AB229" i="1"/>
  <c r="AB221" i="1"/>
  <c r="AA206" i="1"/>
  <c r="AA198" i="1"/>
  <c r="AB190" i="1"/>
  <c r="AA190" i="1"/>
  <c r="AB182" i="1"/>
  <c r="AA182" i="1"/>
  <c r="AB174" i="1"/>
  <c r="AA174" i="1"/>
  <c r="AB392" i="1"/>
  <c r="AA256" i="1"/>
  <c r="AB256" i="1"/>
  <c r="AA248" i="1"/>
  <c r="AB248" i="1"/>
  <c r="AA240" i="1"/>
  <c r="AB240" i="1"/>
  <c r="AB199" i="1"/>
  <c r="AB183" i="1"/>
  <c r="AB149" i="1"/>
  <c r="AB138" i="1"/>
  <c r="AB133" i="1"/>
  <c r="AB232" i="1"/>
  <c r="AA110" i="1"/>
  <c r="AB99" i="1"/>
  <c r="AA99" i="1"/>
  <c r="AA100" i="1"/>
  <c r="AB212" i="1"/>
  <c r="AB74" i="1"/>
  <c r="AA74" i="1"/>
  <c r="AB66" i="1"/>
  <c r="AA66" i="1"/>
  <c r="AB57" i="1"/>
  <c r="AA57" i="1"/>
  <c r="AB49" i="1"/>
  <c r="AA49" i="1"/>
  <c r="AA104" i="1"/>
  <c r="AA86" i="1"/>
  <c r="AB86" i="1"/>
  <c r="AB37" i="1"/>
  <c r="AA37" i="1"/>
  <c r="AB25" i="1"/>
  <c r="AA25" i="1"/>
  <c r="AA13" i="1"/>
  <c r="AB13" i="1"/>
  <c r="AB34" i="1"/>
  <c r="AA111" i="1"/>
  <c r="AB8" i="1"/>
  <c r="AA30" i="1"/>
  <c r="AA80" i="1"/>
  <c r="AA10" i="1"/>
  <c r="AB21" i="1"/>
  <c r="AB558" i="1"/>
  <c r="AB420" i="1"/>
  <c r="AA420" i="1"/>
  <c r="AA538" i="1"/>
  <c r="AA567" i="1"/>
  <c r="AA550" i="1"/>
  <c r="AA522" i="1"/>
  <c r="AB510" i="1"/>
  <c r="AB498" i="1"/>
  <c r="AB490" i="1"/>
  <c r="AB517" i="1"/>
  <c r="AB508" i="1"/>
  <c r="AA492" i="1"/>
  <c r="AA486" i="1"/>
  <c r="AA571" i="1"/>
  <c r="AB526" i="1"/>
  <c r="AB530" i="1"/>
  <c r="AB477" i="1"/>
  <c r="AA477" i="1"/>
  <c r="AB469" i="1"/>
  <c r="AA469" i="1"/>
  <c r="AB432" i="1"/>
  <c r="AA432" i="1"/>
  <c r="AB424" i="1"/>
  <c r="AA424" i="1"/>
  <c r="AB474" i="1"/>
  <c r="AB437" i="1"/>
  <c r="AB482" i="1"/>
  <c r="AB460" i="1"/>
  <c r="AA460" i="1"/>
  <c r="AA448" i="1"/>
  <c r="AB448" i="1"/>
  <c r="AA440" i="1"/>
  <c r="AB440" i="1"/>
  <c r="AA452" i="1"/>
  <c r="AB400" i="1"/>
  <c r="AB389" i="1"/>
  <c r="AB378" i="1"/>
  <c r="AA357" i="1"/>
  <c r="AB340" i="1"/>
  <c r="AA340" i="1"/>
  <c r="AB332" i="1"/>
  <c r="AA332" i="1"/>
  <c r="AB324" i="1"/>
  <c r="AA324" i="1"/>
  <c r="AB316" i="1"/>
  <c r="AA316" i="1"/>
  <c r="AB308" i="1"/>
  <c r="AA308" i="1"/>
  <c r="AB345" i="1"/>
  <c r="AB321" i="1"/>
  <c r="AB305" i="1"/>
  <c r="AA396" i="1"/>
  <c r="AB396" i="1"/>
  <c r="AA388" i="1"/>
  <c r="AB388" i="1"/>
  <c r="AB382" i="1"/>
  <c r="AB374" i="1"/>
  <c r="AB366" i="1"/>
  <c r="AB358" i="1"/>
  <c r="AB304" i="1"/>
  <c r="AB288" i="1"/>
  <c r="AB425" i="1"/>
  <c r="AB280" i="1"/>
  <c r="AB275" i="1"/>
  <c r="AA267" i="1"/>
  <c r="AB365" i="1"/>
  <c r="AB284" i="1"/>
  <c r="AB279" i="1"/>
  <c r="AB249" i="1"/>
  <c r="AB233" i="1"/>
  <c r="AB227" i="1"/>
  <c r="AB217" i="1"/>
  <c r="AB354" i="1"/>
  <c r="AB281" i="1"/>
  <c r="AA276" i="1"/>
  <c r="AA215" i="1"/>
  <c r="AB215" i="1"/>
  <c r="AB203" i="1"/>
  <c r="AB187" i="1"/>
  <c r="AB142" i="1"/>
  <c r="AB137" i="1"/>
  <c r="AB216" i="1"/>
  <c r="AB91" i="1"/>
  <c r="AA91" i="1"/>
  <c r="AB7" i="1"/>
  <c r="AB224" i="1"/>
  <c r="AB73" i="1"/>
  <c r="AA73" i="1"/>
  <c r="AB65" i="1"/>
  <c r="AA65" i="1"/>
  <c r="AB46" i="1"/>
  <c r="AA46" i="1"/>
  <c r="AA98" i="1"/>
  <c r="AB98" i="1"/>
  <c r="AA90" i="1"/>
  <c r="AB90" i="1"/>
  <c r="AB9" i="1"/>
  <c r="AA9" i="1"/>
  <c r="AA22" i="1"/>
</calcChain>
</file>

<file path=xl/sharedStrings.xml><?xml version="1.0" encoding="utf-8"?>
<sst xmlns="http://schemas.openxmlformats.org/spreadsheetml/2006/main" count="3821" uniqueCount="795">
  <si>
    <t xml:space="preserve">INSTITUTO DOMINICANO DE INVESTIGACIONES AGROPECUARIAS Y FORESTALES- IDIAF
</t>
  </si>
  <si>
    <t>Nómina de EMPLEADOS FIJOS Correspondiente al Mes de Noviembre   2021</t>
  </si>
  <si>
    <t>Registro No.</t>
  </si>
  <si>
    <t>Nombres y Apellido</t>
  </si>
  <si>
    <t xml:space="preserve">Direcciòn </t>
  </si>
  <si>
    <t>Cargo</t>
  </si>
  <si>
    <t>Categoria</t>
  </si>
  <si>
    <t>Sueldo Bruto</t>
  </si>
  <si>
    <t>Otros Ing.</t>
  </si>
  <si>
    <t>Total Ing.</t>
  </si>
  <si>
    <t>AFP</t>
  </si>
  <si>
    <t xml:space="preserve">ISR </t>
  </si>
  <si>
    <t>SFS</t>
  </si>
  <si>
    <t>Otros Desc.</t>
  </si>
  <si>
    <t>Total Desc.</t>
  </si>
  <si>
    <t>Neto</t>
  </si>
  <si>
    <t>Genero</t>
  </si>
  <si>
    <t xml:space="preserve">Adolfo Meléndez </t>
  </si>
  <si>
    <t>Estación Experimental Azua</t>
  </si>
  <si>
    <t>Obrero</t>
  </si>
  <si>
    <t>Estatuto Simplificado</t>
  </si>
  <si>
    <t>0.00</t>
  </si>
  <si>
    <t>-</t>
  </si>
  <si>
    <t>M</t>
  </si>
  <si>
    <t>Adriano Peña López</t>
  </si>
  <si>
    <t>Estación Experimental Pedro Brand</t>
  </si>
  <si>
    <t xml:space="preserve">Agustín  Jiménez </t>
  </si>
  <si>
    <t>Estación Experimental Juma - Bonao</t>
  </si>
  <si>
    <t>Encargado Almacén</t>
  </si>
  <si>
    <t>Agustina Rosario Peña</t>
  </si>
  <si>
    <t>Administración Centro Tecnología Agrícola</t>
  </si>
  <si>
    <t>Conserje</t>
  </si>
  <si>
    <t>F</t>
  </si>
  <si>
    <t>Alba Luz Batista Medina</t>
  </si>
  <si>
    <t>Campo Experimental Palo Alto Barahona</t>
  </si>
  <si>
    <t>Encargado Sección Administrativa Estación Experimental</t>
  </si>
  <si>
    <t>Carrera Administrativa</t>
  </si>
  <si>
    <t xml:space="preserve">Alberto  De Leon Monegro </t>
  </si>
  <si>
    <t xml:space="preserve">Direccion Administrativa y Financiera </t>
  </si>
  <si>
    <t xml:space="preserve">Vigilante </t>
  </si>
  <si>
    <t>Alberto Pérez Féliz</t>
  </si>
  <si>
    <t>Encargado Estación Experimental</t>
  </si>
  <si>
    <t>Alcenio Suriel Viñas</t>
  </si>
  <si>
    <t>Técnico</t>
  </si>
  <si>
    <t>Fijo</t>
  </si>
  <si>
    <t xml:space="preserve">Alcides Montilla </t>
  </si>
  <si>
    <t xml:space="preserve">Alejandro Cabral Suero </t>
  </si>
  <si>
    <t>Centa</t>
  </si>
  <si>
    <t>Vigilante</t>
  </si>
  <si>
    <t xml:space="preserve">Alejandro María Núñez </t>
  </si>
  <si>
    <t>Laboratorio Suelos (Mata Larga)</t>
  </si>
  <si>
    <t>Investigador Asociado</t>
  </si>
  <si>
    <t xml:space="preserve">Alejandro Medina </t>
  </si>
  <si>
    <t>Centro de Producción Animal</t>
  </si>
  <si>
    <t>Alejandro Pujols Marte</t>
  </si>
  <si>
    <t>Centro Norte</t>
  </si>
  <si>
    <t>Investigador Asistente</t>
  </si>
  <si>
    <t xml:space="preserve">Alexander Benítez Trinidad </t>
  </si>
  <si>
    <t>Las Tablas</t>
  </si>
  <si>
    <t>Investigador de Apoyo</t>
  </si>
  <si>
    <t xml:space="preserve">Alexis De Jesús Pichardo Pichardo </t>
  </si>
  <si>
    <t>Capataz</t>
  </si>
  <si>
    <t>Alfonzo Dicen Y Valdez</t>
  </si>
  <si>
    <t>Estación Experimental Frutales - Baní</t>
  </si>
  <si>
    <t>Alfredo Rafael Melo Brito</t>
  </si>
  <si>
    <t>Auditoría Interna Sede</t>
  </si>
  <si>
    <t>Contador</t>
  </si>
  <si>
    <t>Altagracia Vargas Vargas</t>
  </si>
  <si>
    <t xml:space="preserve">Altagracia  Ureña Paulino </t>
  </si>
  <si>
    <t xml:space="preserve">Laboratorio </t>
  </si>
  <si>
    <t>Auxiliar de Laboratorio</t>
  </si>
  <si>
    <t xml:space="preserve">Fijo </t>
  </si>
  <si>
    <t>Álvaro Matos Espinosa</t>
  </si>
  <si>
    <t xml:space="preserve">Álvaro Luis  Gil Martínez </t>
  </si>
  <si>
    <t>Ana Argelia Taveras Ferreiras</t>
  </si>
  <si>
    <t>Estación Experimental Mata Larga</t>
  </si>
  <si>
    <t>Auxiliar Administrativo I</t>
  </si>
  <si>
    <t>Ana Damaris Avilés Quezada</t>
  </si>
  <si>
    <t xml:space="preserve">Ana Doris  Galva Gonzales </t>
  </si>
  <si>
    <t xml:space="preserve">CENTA </t>
  </si>
  <si>
    <t xml:space="preserve">Auxiliar </t>
  </si>
  <si>
    <t>Ana Dilia Rojas R De La Cruz</t>
  </si>
  <si>
    <t>Laboratorio Mieles Central (Centa)</t>
  </si>
  <si>
    <t>Ana Elizabeth Mateo Arnaut</t>
  </si>
  <si>
    <t>Programa Nacional de Leguminosas</t>
  </si>
  <si>
    <t>Ana Francisca García Alberto</t>
  </si>
  <si>
    <t>Ana Isabel Moreta Ledesma</t>
  </si>
  <si>
    <t>Administración Sede</t>
  </si>
  <si>
    <t xml:space="preserve">Ana Kilsis Sánchez Cabrera </t>
  </si>
  <si>
    <t>Ana Lidia Pérez Pérez</t>
  </si>
  <si>
    <t>Administración - Contabilidad Sede</t>
  </si>
  <si>
    <t>Ana Ramona Rodríguez Morrobel</t>
  </si>
  <si>
    <t>Campo Experimental Casa de Alto</t>
  </si>
  <si>
    <t>Ana Sonia Méndez Ogando</t>
  </si>
  <si>
    <t>Anazario Santos Pinales</t>
  </si>
  <si>
    <t>Campo Experimental Constanza</t>
  </si>
  <si>
    <t xml:space="preserve">Andrea Osidia Féliz Lebrón </t>
  </si>
  <si>
    <t>Andrés Carela Pérez</t>
  </si>
  <si>
    <t>Programa Nacional de Café</t>
  </si>
  <si>
    <t xml:space="preserve">Andrés Reyes Montero </t>
  </si>
  <si>
    <t>CPA</t>
  </si>
  <si>
    <t>Ángel Báez Figuereo</t>
  </si>
  <si>
    <t>Ángel Bienvenido Villar Arias</t>
  </si>
  <si>
    <t xml:space="preserve">Ángel Dionicio  Chalas </t>
  </si>
  <si>
    <t xml:space="preserve">Angel Miguel Alcántara </t>
  </si>
  <si>
    <t>Centros Regionales</t>
  </si>
  <si>
    <t>Operador  Equipos Pesados</t>
  </si>
  <si>
    <t>Ángel Radhamés Pimentel Pujols</t>
  </si>
  <si>
    <t>Biometría</t>
  </si>
  <si>
    <t>Anicasio Mercedes Rosario</t>
  </si>
  <si>
    <t>Campo Experimental Pozo de Nagua</t>
  </si>
  <si>
    <t xml:space="preserve">Anselmo Natividad Núñez </t>
  </si>
  <si>
    <t>Campo Experimental Esperanza</t>
  </si>
  <si>
    <t>Antonio Durán Genao</t>
  </si>
  <si>
    <t>Obrero Especializado</t>
  </si>
  <si>
    <t xml:space="preserve">Antonio Vidal Cuevas </t>
  </si>
  <si>
    <t xml:space="preserve">Centros Regionales </t>
  </si>
  <si>
    <t xml:space="preserve">Obrero </t>
  </si>
  <si>
    <t xml:space="preserve">Antonio Pérez </t>
  </si>
  <si>
    <t>Antonio Pérez Cortorreal</t>
  </si>
  <si>
    <t>Antonio Salomón Sosa Natta</t>
  </si>
  <si>
    <t>Anyelina Estifanys Viloria De La Cruz</t>
  </si>
  <si>
    <t>Laboratorio Entomología Central (Centa)</t>
  </si>
  <si>
    <t xml:space="preserve">Arcadio Cordero </t>
  </si>
  <si>
    <t xml:space="preserve">Arelis Santana </t>
  </si>
  <si>
    <t xml:space="preserve">Estaciòn Experimental </t>
  </si>
  <si>
    <t xml:space="preserve">Arcenio Carrera </t>
  </si>
  <si>
    <t xml:space="preserve">Arianny Lorenny Tejeda Ramírez  </t>
  </si>
  <si>
    <t>CENTA</t>
  </si>
  <si>
    <t>Secretaria</t>
  </si>
  <si>
    <t xml:space="preserve">Aridio Valenzuela </t>
  </si>
  <si>
    <t>Estación Experimental Arroyo Loro</t>
  </si>
  <si>
    <t>Aridio Aracelis Pérez Abréu</t>
  </si>
  <si>
    <t>Programa Nacional de Suelo y Agua</t>
  </si>
  <si>
    <t xml:space="preserve">Ariel De Los Santos </t>
  </si>
  <si>
    <t xml:space="preserve">Arlin José  Mercedes Guzmán </t>
  </si>
  <si>
    <t>Arquímedes Leonardo Abréu Mejía</t>
  </si>
  <si>
    <t>Centro Sur</t>
  </si>
  <si>
    <t xml:space="preserve">Arsenio Heredia Severino </t>
  </si>
  <si>
    <t xml:space="preserve">Centa </t>
  </si>
  <si>
    <t xml:space="preserve">Atanacia De La Rosa </t>
  </si>
  <si>
    <t>Administración Centro Producción Animal</t>
  </si>
  <si>
    <t xml:space="preserve">Aura Del Carmen Paulino De La Rosa </t>
  </si>
  <si>
    <t>Biovega</t>
  </si>
  <si>
    <t>Investigador en Formación</t>
  </si>
  <si>
    <t>Aurelio Paulino Suazo Castillo</t>
  </si>
  <si>
    <t>Baldemiro Suero</t>
  </si>
  <si>
    <t>Baldemiro Anacleto Taveras Osoria</t>
  </si>
  <si>
    <t>Chofer I</t>
  </si>
  <si>
    <t>Bárbara Agramonte De Jesús</t>
  </si>
  <si>
    <t xml:space="preserve">Beato Polanco </t>
  </si>
  <si>
    <t xml:space="preserve">Benito Suazo </t>
  </si>
  <si>
    <t>Campo Experimental Las Tablas / Matanzas - Baní</t>
  </si>
  <si>
    <t xml:space="preserve">Benito  Adames Francisco </t>
  </si>
  <si>
    <t>Chofer</t>
  </si>
  <si>
    <t>Benito Junior Ciriaco Villegas</t>
  </si>
  <si>
    <t>Difusion y Laboratorio</t>
  </si>
  <si>
    <t>Benjamín Domingo Toral Fernández</t>
  </si>
  <si>
    <t>Bernardo Sosa Santiago</t>
  </si>
  <si>
    <t>Estación Experimental Juma Bonao</t>
  </si>
  <si>
    <t>Bernardo Viña Reyes</t>
  </si>
  <si>
    <t>Bernardo Francisco Mateo Suero</t>
  </si>
  <si>
    <t xml:space="preserve">Bolívar Ovando </t>
  </si>
  <si>
    <t>Branwel Argenis Valdez Ubiera</t>
  </si>
  <si>
    <t>Braulio Lara Lara</t>
  </si>
  <si>
    <t xml:space="preserve">Cándida Del Orbe Reynoso </t>
  </si>
  <si>
    <t>Cándida Milady Batista Marte</t>
  </si>
  <si>
    <t>Programa Nacional de Frutales</t>
  </si>
  <si>
    <t xml:space="preserve">Carla  Torres Pichardo </t>
  </si>
  <si>
    <t xml:space="preserve">Conserje </t>
  </si>
  <si>
    <t>Carlos Báez Mercedes</t>
  </si>
  <si>
    <t xml:space="preserve">Carmen Arderly Florentino </t>
  </si>
  <si>
    <t>Carlos Manuel Céspedes Espinal</t>
  </si>
  <si>
    <t>Programa Nacional de Musáceas</t>
  </si>
  <si>
    <t xml:space="preserve">Carlos Manuel De León </t>
  </si>
  <si>
    <t>Carlos Manuel Escalante Suárez</t>
  </si>
  <si>
    <t>Programa Nacional de Acuicultura</t>
  </si>
  <si>
    <t>Carmen Moquete Montilla</t>
  </si>
  <si>
    <t>Carmen Vargas Victoriano</t>
  </si>
  <si>
    <t>Estación Experimental Agroecológica "El Cafecito" - Los Dajaos</t>
  </si>
  <si>
    <t xml:space="preserve">Carmen De Jesús Gómez Cabrera </t>
  </si>
  <si>
    <t xml:space="preserve">Carmen Magnolia  Soler Rosario </t>
  </si>
  <si>
    <t>Auxiliar de Documentación</t>
  </si>
  <si>
    <t>Carol Mayerlin Ramírez Alcántara</t>
  </si>
  <si>
    <t>Dirección Centro Sur</t>
  </si>
  <si>
    <t>Encargado Sección Administrativa Centro</t>
  </si>
  <si>
    <t xml:space="preserve">Casimiro Lara </t>
  </si>
  <si>
    <t xml:space="preserve">Chachito  Arias </t>
  </si>
  <si>
    <t xml:space="preserve">Seccion Administrativa </t>
  </si>
  <si>
    <t xml:space="preserve">Celio Abréu </t>
  </si>
  <si>
    <t xml:space="preserve">César Arias </t>
  </si>
  <si>
    <t>César Ovando Sánchez</t>
  </si>
  <si>
    <t>Operador de Equipos Pesados</t>
  </si>
  <si>
    <t>César Augusto Martínez Mateo</t>
  </si>
  <si>
    <t>Planificación y Seguimiento Centro Norte</t>
  </si>
  <si>
    <t xml:space="preserve">Cirila Noelia Hiraldo </t>
  </si>
  <si>
    <t>Estación Experimental Palmarejo</t>
  </si>
  <si>
    <t>Claudio Rodríguez Monserrate</t>
  </si>
  <si>
    <t xml:space="preserve">Clemente   López Ferreras  </t>
  </si>
  <si>
    <t>Colmar Andreas Serra</t>
  </si>
  <si>
    <t>Programa Nacional de Protección al Cultivo</t>
  </si>
  <si>
    <t>Investigador Titular</t>
  </si>
  <si>
    <t xml:space="preserve">Confesora Heredia </t>
  </si>
  <si>
    <t>Recursos Humanos Sede</t>
  </si>
  <si>
    <t xml:space="preserve">Confesor Carmona </t>
  </si>
  <si>
    <t>Constancio Miguel Ángel Tejeda Araujo</t>
  </si>
  <si>
    <t>Programa Nacional de Caña</t>
  </si>
  <si>
    <t xml:space="preserve">Consuelo Del Carmen Valerio </t>
  </si>
  <si>
    <t>Campo Experimental Boca de Mao</t>
  </si>
  <si>
    <t>Cristino Suárez Mateo</t>
  </si>
  <si>
    <t>Cristóbal Reyes Dipré</t>
  </si>
  <si>
    <t>Damaris Amarante Alberty</t>
  </si>
  <si>
    <t>Damaris Del Carmen Arias Valerio</t>
  </si>
  <si>
    <t>Administración - Contabilidad Centro Norte</t>
  </si>
  <si>
    <t>Auxiliar de Contabilidad</t>
  </si>
  <si>
    <t>Dámaso Flores Ventura</t>
  </si>
  <si>
    <t>Programa Nacional de Arroz</t>
  </si>
  <si>
    <t xml:space="preserve">Dámaso Viñas </t>
  </si>
  <si>
    <t xml:space="preserve">Damián Guzmán </t>
  </si>
  <si>
    <t>Daniel Méndez Medina</t>
  </si>
  <si>
    <t>Danilo Confesor Santiago</t>
  </si>
  <si>
    <t>Danilo De Los Santos De La Rosa</t>
  </si>
  <si>
    <t>Danilo Pérez Guerrero</t>
  </si>
  <si>
    <t>Danna Maribel De La Rosa Paniagua</t>
  </si>
  <si>
    <t>Darío Salazar Salazar</t>
  </si>
  <si>
    <t xml:space="preserve">Darío Antonio Del Orbe </t>
  </si>
  <si>
    <t>David Rodríguez Pichardo</t>
  </si>
  <si>
    <t>David De Jesús Urraca Sánchez</t>
  </si>
  <si>
    <t>Informática Centro Norte</t>
  </si>
  <si>
    <t>Soporte Informático</t>
  </si>
  <si>
    <t>Davi Rafael Mateo Bautista</t>
  </si>
  <si>
    <t>Daysi Margarita Martich Sosa</t>
  </si>
  <si>
    <t xml:space="preserve">Deisy María  Hernández García </t>
  </si>
  <si>
    <t>Delfina Del Carmen Gil Infante</t>
  </si>
  <si>
    <t>Dirección Centro Norte</t>
  </si>
  <si>
    <t>Secretaria Ejecutiva</t>
  </si>
  <si>
    <t>Delia Yvelisse Navarro</t>
  </si>
  <si>
    <t xml:space="preserve">Denia  Paniagua Peña </t>
  </si>
  <si>
    <t>Centro Regional</t>
  </si>
  <si>
    <t>Dimas Ozuna Mejía</t>
  </si>
  <si>
    <t>Diógenes Castillo Berroa</t>
  </si>
  <si>
    <t>Diógenes Martínez Rodríguez</t>
  </si>
  <si>
    <t>Diosito De Oleo Alcántara</t>
  </si>
  <si>
    <t xml:space="preserve">Domingo Ramírez </t>
  </si>
  <si>
    <t>Domingo Antonio Rengifo Sánchez</t>
  </si>
  <si>
    <t>Domingo Antonio Silverio Quiñones</t>
  </si>
  <si>
    <t>Estación Experimental Tecnología Apropiada (EETA)</t>
  </si>
  <si>
    <t>Plomero</t>
  </si>
  <si>
    <t xml:space="preserve">Domingo Antonio  Francisco </t>
  </si>
  <si>
    <t>Domingo Javier  Marte Beato</t>
  </si>
  <si>
    <t xml:space="preserve">Domingo Ramón  Castillo </t>
  </si>
  <si>
    <t xml:space="preserve">Eddy  Peña Montero </t>
  </si>
  <si>
    <t xml:space="preserve">Edilio Antonio Cruz </t>
  </si>
  <si>
    <t xml:space="preserve">Eduardo  Adon Quezada </t>
  </si>
  <si>
    <t xml:space="preserve">Extacion Experimental </t>
  </si>
  <si>
    <t xml:space="preserve">Eduardo Cruz Ángel </t>
  </si>
  <si>
    <t xml:space="preserve">Eduardo De León </t>
  </si>
  <si>
    <t>Eduardo Fulcar Montero</t>
  </si>
  <si>
    <t>Difusión Sede</t>
  </si>
  <si>
    <t>Diseñador Gráfico</t>
  </si>
  <si>
    <t xml:space="preserve">Eduardo Tiburcio Castillo </t>
  </si>
  <si>
    <t xml:space="preserve">Edgar  Mateo Peña </t>
  </si>
  <si>
    <t xml:space="preserve">Mensajero </t>
  </si>
  <si>
    <t xml:space="preserve">Edward  Suarez Tejeda  </t>
  </si>
  <si>
    <t>Eladio Arnaud Santana</t>
  </si>
  <si>
    <t>Dirección Ejecutiva</t>
  </si>
  <si>
    <t>Director Ejecutivo</t>
  </si>
  <si>
    <t>Libre Remoción y Nomb.</t>
  </si>
  <si>
    <t>Elías  Lemos Encarnación</t>
  </si>
  <si>
    <t>Elpidio Avilés Quezada</t>
  </si>
  <si>
    <t>Estación Experimental La Vega</t>
  </si>
  <si>
    <t xml:space="preserve">Elsa Yaquelin Arias </t>
  </si>
  <si>
    <t xml:space="preserve">Consrje </t>
  </si>
  <si>
    <t>Elsa Sánchez Tineo</t>
  </si>
  <si>
    <t xml:space="preserve">Elson Enrique  Matos </t>
  </si>
  <si>
    <t xml:space="preserve">Elvis Saul  Martinez Martinez </t>
  </si>
  <si>
    <t>Elvira Aquino Mercedes</t>
  </si>
  <si>
    <t>Misión China</t>
  </si>
  <si>
    <t xml:space="preserve">Emeregildo Suárez </t>
  </si>
  <si>
    <t>Enerio Díaz Mora</t>
  </si>
  <si>
    <t xml:space="preserve">Ercilia Sisnero </t>
  </si>
  <si>
    <t xml:space="preserve">Eric Yoel Vargas </t>
  </si>
  <si>
    <t xml:space="preserve">Operador Equipos Pesados </t>
  </si>
  <si>
    <t>Erickson Jiménez Santiago</t>
  </si>
  <si>
    <t>Esteban Marrero Batista</t>
  </si>
  <si>
    <t xml:space="preserve">Eufemio Garcia Fernàndez </t>
  </si>
  <si>
    <t xml:space="preserve">Chofer </t>
  </si>
  <si>
    <t>Eugenio De Jesús Galván Feliz</t>
  </si>
  <si>
    <t>Eulogio Lora Martínez</t>
  </si>
  <si>
    <t xml:space="preserve">Eusebio Beato </t>
  </si>
  <si>
    <t>Eusebio Montaño Valentín</t>
  </si>
  <si>
    <t>Eusebio Nova Peña</t>
  </si>
  <si>
    <t xml:space="preserve">Ewddy Nery Pérez Carrera </t>
  </si>
  <si>
    <t>Fabián Mejía Galicia</t>
  </si>
  <si>
    <t>Fabio Francisco Frías Báez</t>
  </si>
  <si>
    <t>Cooperación e Intercambio</t>
  </si>
  <si>
    <t>Enc. Depto. de Cooperación e Intercambio</t>
  </si>
  <si>
    <t>Fabio Leonel Salazar Tavárez</t>
  </si>
  <si>
    <t>Fanelky Torres Pichardo</t>
  </si>
  <si>
    <t xml:space="preserve">Fanny Yanelis Ramírez Báez </t>
  </si>
  <si>
    <t>Fátima Mercedes Rojas Guzmán</t>
  </si>
  <si>
    <t>Fátima Patricia Rodríguez Camacho</t>
  </si>
  <si>
    <t>Faustino García Vilorio</t>
  </si>
  <si>
    <t>Faustino Jiménez López</t>
  </si>
  <si>
    <t xml:space="preserve">Faustino Pineda </t>
  </si>
  <si>
    <t>Faustino Antonio Sosa Ledesma</t>
  </si>
  <si>
    <t>Director Administrativo y Financiero</t>
  </si>
  <si>
    <t>Fausto Antonio De Castro Rodríguez</t>
  </si>
  <si>
    <t>Secretario</t>
  </si>
  <si>
    <t>Fausto Bienvenido Medina Ortiz</t>
  </si>
  <si>
    <t>Encargado de Centro Regional</t>
  </si>
  <si>
    <t>Fedilia Antonia Núñez Ramos</t>
  </si>
  <si>
    <t>Feliciano Durán Genao</t>
  </si>
  <si>
    <t>Feliciano Valdéz Santos</t>
  </si>
  <si>
    <t xml:space="preserve">Felipe Mármol </t>
  </si>
  <si>
    <t>Felipe Vinicio Martínez Frías</t>
  </si>
  <si>
    <t xml:space="preserve">Felix Antonio Suarez Guerrero </t>
  </si>
  <si>
    <t xml:space="preserve">Mecànico </t>
  </si>
  <si>
    <t>Félix García Meléndez</t>
  </si>
  <si>
    <t>Félix Mejía Susana</t>
  </si>
  <si>
    <t xml:space="preserve">Técnico </t>
  </si>
  <si>
    <t xml:space="preserve">Fermín Peña </t>
  </si>
  <si>
    <t>Fernando López Collado</t>
  </si>
  <si>
    <t xml:space="preserve">Fernando Oviedo </t>
  </si>
  <si>
    <t>Filomeno Jiménez Ogando</t>
  </si>
  <si>
    <t>Fior D`aliza Altagracia Gutiérrez Cabral</t>
  </si>
  <si>
    <t>Administración Centro Norte</t>
  </si>
  <si>
    <t>Flavia Altagracia Pérez Gutiérrez</t>
  </si>
  <si>
    <t>Encargado División Presupuesto</t>
  </si>
  <si>
    <t>Flor De Los Reyes Calderón Báez</t>
  </si>
  <si>
    <t>Francis Junior Orozco Quevedo</t>
  </si>
  <si>
    <t>Francisca Suriel Mejía</t>
  </si>
  <si>
    <t xml:space="preserve">Francisco Antonio Arias </t>
  </si>
  <si>
    <t>Francisco Almanzar Taveras</t>
  </si>
  <si>
    <t>Francisco Ceballos Correa</t>
  </si>
  <si>
    <t>Francisco De Jesús Casado</t>
  </si>
  <si>
    <t>Francisco Jiménez Rosario</t>
  </si>
  <si>
    <t>Francisco Leonardo Henríquez</t>
  </si>
  <si>
    <t>Francisco Marte Collado</t>
  </si>
  <si>
    <t>Francisco Mateo Cuevas</t>
  </si>
  <si>
    <t>Francisco Pineda Pérez</t>
  </si>
  <si>
    <t>Laboratorio Suelos (Constanza)</t>
  </si>
  <si>
    <t xml:space="preserve">Francisco Reyes </t>
  </si>
  <si>
    <t>Francisco Reyes Del Carmen</t>
  </si>
  <si>
    <t>Francisco Alberto Liriano Castillo</t>
  </si>
  <si>
    <t>Francisco Antonio Arias García</t>
  </si>
  <si>
    <t xml:space="preserve">Francisco Confesor Rodríguez Ramírez </t>
  </si>
  <si>
    <t>Francisco Esteban Sánchez Díaz</t>
  </si>
  <si>
    <t>Campo Experimental San José de Ocoa</t>
  </si>
  <si>
    <t>Francisco Miguel Ángel Reyes Valentín</t>
  </si>
  <si>
    <t>Auxiliar Estación Experimental</t>
  </si>
  <si>
    <t>Franjaily Ledesma Florentino</t>
  </si>
  <si>
    <t>Frank Félix De Jesús  Olivares Acosta</t>
  </si>
  <si>
    <t xml:space="preserve">Franklin Reyes </t>
  </si>
  <si>
    <t xml:space="preserve">Freddy  Castillo </t>
  </si>
  <si>
    <t xml:space="preserve">Freddys  Morillo Diaz </t>
  </si>
  <si>
    <t>Freddy Sinencio Contreras Espinal</t>
  </si>
  <si>
    <t xml:space="preserve">Fredis Abrahán Adames Carrasco </t>
  </si>
  <si>
    <t>Genaro Antonio Reynoso Castillo</t>
  </si>
  <si>
    <t>Dirección de Investigación</t>
  </si>
  <si>
    <t>Gertrudis De La Cruz Martínez</t>
  </si>
  <si>
    <t>Operador Sistema de Riego</t>
  </si>
  <si>
    <t xml:space="preserve">Gisela Ramos </t>
  </si>
  <si>
    <t>Estación experimental</t>
  </si>
  <si>
    <t xml:space="preserve">Soporte Administrativo </t>
  </si>
  <si>
    <t>Glenis Sujelis Villalona Báez</t>
  </si>
  <si>
    <t>Glenny Llineé López Rodríguez</t>
  </si>
  <si>
    <t>Graciela Antonia Godoy Mañaná</t>
  </si>
  <si>
    <t>Programa Nacional de Protección Vegetal</t>
  </si>
  <si>
    <t>Gregorio Acosta Taveras</t>
  </si>
  <si>
    <t xml:space="preserve">Gregorio Casimiro </t>
  </si>
  <si>
    <t>Estación Experimental Palo Verde</t>
  </si>
  <si>
    <t>Gregorio García Lagombra</t>
  </si>
  <si>
    <t>Programa Nacional de Sistemas de Producción Animal</t>
  </si>
  <si>
    <t xml:space="preserve">Gregorio Marte </t>
  </si>
  <si>
    <t xml:space="preserve">Gregorio   García  </t>
  </si>
  <si>
    <t>Greiby Salvador Medina Medina</t>
  </si>
  <si>
    <t xml:space="preserve">Guillermina  Aybal Castillo </t>
  </si>
  <si>
    <t xml:space="preserve">Griselda Celeste Heredia </t>
  </si>
  <si>
    <t>Administración Centro Sur</t>
  </si>
  <si>
    <t>Gustavo Mella Marte</t>
  </si>
  <si>
    <t xml:space="preserve">Hansel Báez </t>
  </si>
  <si>
    <t>Hector Novas</t>
  </si>
  <si>
    <t>Héctor Bienvenido Perdomo De Los Santos</t>
  </si>
  <si>
    <t>Héctor Elpidio Arias Bautista</t>
  </si>
  <si>
    <t>Jardinero</t>
  </si>
  <si>
    <t>Héctor Enrique Ruiz Bernabel</t>
  </si>
  <si>
    <t>Campo Experimental El Escondido Baní</t>
  </si>
  <si>
    <t xml:space="preserve">Héctor Milcíades Cuello </t>
  </si>
  <si>
    <t>Heleodora Calderón Rosado</t>
  </si>
  <si>
    <t>Henry Alberto Ricardo Medina</t>
  </si>
  <si>
    <t xml:space="preserve"> Programa Nacional de Musáceas</t>
  </si>
  <si>
    <t xml:space="preserve">Henry Martinez </t>
  </si>
  <si>
    <t xml:space="preserve">Henry Dario                                            Monegro Gil </t>
  </si>
  <si>
    <t xml:space="preserve">Centro Regionales </t>
  </si>
  <si>
    <t>Herminia Catano Catano</t>
  </si>
  <si>
    <t xml:space="preserve"> Programa Nacional de Frutales</t>
  </si>
  <si>
    <t>Heydi Santana Chalas</t>
  </si>
  <si>
    <t xml:space="preserve">Hipólito Bautista Ramírez </t>
  </si>
  <si>
    <t>Ilvy Gilberto Mejía Guerrero</t>
  </si>
  <si>
    <t>Cultivo de Tejido Centro de Tecnología Agrícola</t>
  </si>
  <si>
    <t>Iris Esther Marcano González</t>
  </si>
  <si>
    <t xml:space="preserve">Isabel  Mojica </t>
  </si>
  <si>
    <t>Ivelisse  Martinez</t>
  </si>
  <si>
    <t xml:space="preserve">Isidro Almonte </t>
  </si>
  <si>
    <t>Ismael Ramón Reyes Peña</t>
  </si>
  <si>
    <t xml:space="preserve">Janina Altagracia Segura </t>
  </si>
  <si>
    <t xml:space="preserve">Asesor </t>
  </si>
  <si>
    <t xml:space="preserve">Javier González Linares </t>
  </si>
  <si>
    <t>Jeovani Abigail Medina Peña</t>
  </si>
  <si>
    <t>Jesús Álvarez Hernández</t>
  </si>
  <si>
    <t>Jesús Bonifacio Báez</t>
  </si>
  <si>
    <t>Jesús Manuel Rodríguez Alcántara</t>
  </si>
  <si>
    <t>Auditoría Interna Centro Sur</t>
  </si>
  <si>
    <t>Jhonny Anderson Ruiz Brito</t>
  </si>
  <si>
    <t>Difusión e Información Baní</t>
  </si>
  <si>
    <t>Jissette Rosario Peña</t>
  </si>
  <si>
    <t>Difusión Juma - Bonao</t>
  </si>
  <si>
    <t>Joaquín Caridad Del Rosario</t>
  </si>
  <si>
    <t>Joenni Rafaelina Tejada Díaz</t>
  </si>
  <si>
    <t>Johnny  Peña Angomas</t>
  </si>
  <si>
    <t>Johanny Ordaliza Pereyra Martínez</t>
  </si>
  <si>
    <t>Jorge Luis Del Villar Tió</t>
  </si>
  <si>
    <t>Especialista Multiplicación In Vitro</t>
  </si>
  <si>
    <t xml:space="preserve">José Figuereo </t>
  </si>
  <si>
    <t>Josè Alberto Vasquez Hernàndez</t>
  </si>
  <si>
    <t>José Santos De La Rosa</t>
  </si>
  <si>
    <t>José Vidal Matos</t>
  </si>
  <si>
    <t>José Agustín Jiménez Henríquez</t>
  </si>
  <si>
    <t>José Alfredo Choque López</t>
  </si>
  <si>
    <t xml:space="preserve">José Altagracia Montás </t>
  </si>
  <si>
    <t>José Antonio Amequita De La Rosa</t>
  </si>
  <si>
    <t>José Antonio Capellán Paredes</t>
  </si>
  <si>
    <t>José Antonio Ynfante Cabrera</t>
  </si>
  <si>
    <t xml:space="preserve">José Antonio Mieses </t>
  </si>
  <si>
    <t xml:space="preserve">José Augusto Marte </t>
  </si>
  <si>
    <t>Mensajero Externo</t>
  </si>
  <si>
    <t xml:space="preserve">Josè Bautista Aguasanta </t>
  </si>
  <si>
    <t xml:space="preserve">Encargado de Mantenimiento </t>
  </si>
  <si>
    <t>José Comodoro Castillo Caminero</t>
  </si>
  <si>
    <t>Administración - Contabilidad Centro Tecnología Agrícola</t>
  </si>
  <si>
    <t>José Estevan Tejada Torres</t>
  </si>
  <si>
    <t>José Francisco Batista Cuevas</t>
  </si>
  <si>
    <t>José Francisco De La Cruz Castillo</t>
  </si>
  <si>
    <t>José Francisco Reyes Vargas</t>
  </si>
  <si>
    <t>José Ignacio De Jesús Vásquez Mendoza</t>
  </si>
  <si>
    <t>José Leandro Gómez De Jesús</t>
  </si>
  <si>
    <t>José Leodal Santana Martínez</t>
  </si>
  <si>
    <t>José Luis González Escolástico</t>
  </si>
  <si>
    <t>Programa Nacional de Cacao</t>
  </si>
  <si>
    <t>José Manuel Arias Soto</t>
  </si>
  <si>
    <t>Estación Experimental Frutales Baní</t>
  </si>
  <si>
    <t xml:space="preserve">José Mariano González </t>
  </si>
  <si>
    <t>Mecánico</t>
  </si>
  <si>
    <t>José Miguel De Los Santos Montero</t>
  </si>
  <si>
    <t>José Miguel García Peña</t>
  </si>
  <si>
    <t>Laboratorio Nematología Central (Centa)</t>
  </si>
  <si>
    <t>José Miguel Liriano Del Orbe</t>
  </si>
  <si>
    <t>José Miguel Pujols Turbi</t>
  </si>
  <si>
    <t>José Miguel Monegro Ramírez</t>
  </si>
  <si>
    <t>José Miguel Romero Del Valle</t>
  </si>
  <si>
    <t>José Rafael Núñez Vallecerda</t>
  </si>
  <si>
    <t>José Rafael  Rodríguez Alonzo</t>
  </si>
  <si>
    <t>José Ramón Acosta Almonte</t>
  </si>
  <si>
    <t xml:space="preserve">José Ramón  De La Mota </t>
  </si>
  <si>
    <t xml:space="preserve">José Ramón  Morán </t>
  </si>
  <si>
    <t>José Ramón Bolivar  Mercedes Ureña</t>
  </si>
  <si>
    <t>Programa Nacional de Agroforestería</t>
  </si>
  <si>
    <t>José Richard Ortiz Núñez</t>
  </si>
  <si>
    <t>Josefa Barett Jhonson</t>
  </si>
  <si>
    <t>Josefina Del Carmen Vólquez Moquete</t>
  </si>
  <si>
    <t>Laboratorio Fitopatología (Baní)</t>
  </si>
  <si>
    <t xml:space="preserve">Josefina Altagracia  Velasquez Cruz </t>
  </si>
  <si>
    <t>Joselín Alberto Báez Recio</t>
  </si>
  <si>
    <t>Juan Olaverría Mateo</t>
  </si>
  <si>
    <t>Juan Reyes Frómeta</t>
  </si>
  <si>
    <t>Encargado Dpto. Planificación y Desarrollo</t>
  </si>
  <si>
    <t xml:space="preserve">Juan Rosario </t>
  </si>
  <si>
    <t>Juan Ureña Tineo</t>
  </si>
  <si>
    <t>Juan Valdez Cruz</t>
  </si>
  <si>
    <t>Programa Nacional de Raíces y Tubérculos</t>
  </si>
  <si>
    <t>Juan Agripino Cueto Santana</t>
  </si>
  <si>
    <t>Juan Alberto Pinales Arias</t>
  </si>
  <si>
    <t>Juan Antonio Arias Mateo</t>
  </si>
  <si>
    <t>Laboratorio Fitopatología (Mata Larga)</t>
  </si>
  <si>
    <t>Juan Antonio De La Cruz Olivares</t>
  </si>
  <si>
    <t>Juan Antonio De Oleo Peña</t>
  </si>
  <si>
    <t xml:space="preserve">Juan Antonio  Reynoso </t>
  </si>
  <si>
    <t>Juan Bautista Peña Peña</t>
  </si>
  <si>
    <t>Juan Bautista Reyez Báez</t>
  </si>
  <si>
    <t xml:space="preserve">Juan Carlos Torres González </t>
  </si>
  <si>
    <t>Juan De Dios Moya Franco</t>
  </si>
  <si>
    <t>Juan De Marte Alberto Vargas</t>
  </si>
  <si>
    <t xml:space="preserve">Juan Eligio Capois Bock </t>
  </si>
  <si>
    <t>Juan Francisco Del Orbe Hernández</t>
  </si>
  <si>
    <t>Juan Francisco Herrera Bautista</t>
  </si>
  <si>
    <t>Planificación y Seguimiento Sede</t>
  </si>
  <si>
    <t>Analista de Proyecto</t>
  </si>
  <si>
    <t>Juan Francisco Sánchez Troncoso</t>
  </si>
  <si>
    <t>Juan Manuel Jiménez Rodríguez</t>
  </si>
  <si>
    <t>Juan María Polanco Taveras</t>
  </si>
  <si>
    <t>Juan Ovidio  Coronado Núñez</t>
  </si>
  <si>
    <t>Informática Sede</t>
  </si>
  <si>
    <t>Enc. División Tecnología de la Información</t>
  </si>
  <si>
    <t>Juan Ramón Cedano Mateo</t>
  </si>
  <si>
    <t xml:space="preserve">Juan Tomás Camejo Jiménez </t>
  </si>
  <si>
    <t xml:space="preserve">Juan Tomás Portorreal Mena </t>
  </si>
  <si>
    <t>Estación Experimental Casa de Alto Pimentel</t>
  </si>
  <si>
    <t>Julián Olivo Rosario</t>
  </si>
  <si>
    <t>Juliana Arileida Nova Peña</t>
  </si>
  <si>
    <t xml:space="preserve">Julio Encarnación </t>
  </si>
  <si>
    <t>Julio César López Grullón</t>
  </si>
  <si>
    <t>Julio César Morrobel Díaz</t>
  </si>
  <si>
    <t>Julio César Nin Sánchez</t>
  </si>
  <si>
    <t>Julio Cesar Santana Chalas</t>
  </si>
  <si>
    <t xml:space="preserve">Julio José  Tejada  </t>
  </si>
  <si>
    <t xml:space="preserve">Junior De León </t>
  </si>
  <si>
    <t>Justiniano Santiago Cruz</t>
  </si>
  <si>
    <t>Justo A. Aquino Santos</t>
  </si>
  <si>
    <t xml:space="preserve">Katiuska De los Santos </t>
  </si>
  <si>
    <t xml:space="preserve">Aux. Documentación </t>
  </si>
  <si>
    <t>Katty Reyes Tapia</t>
  </si>
  <si>
    <t>Kervin Aride Ramírez Féliz</t>
  </si>
  <si>
    <t>Informática Centro Sur</t>
  </si>
  <si>
    <t xml:space="preserve">Kioris Awilda  Alcántara Hernández  </t>
  </si>
  <si>
    <t xml:space="preserve">Lantigua  Cabrera </t>
  </si>
  <si>
    <t>Laura Glenys Polanco Florián</t>
  </si>
  <si>
    <t>Laboratorio Fitopatología Central (Centa)</t>
  </si>
  <si>
    <t xml:space="preserve">Laureano Disla Rondón </t>
  </si>
  <si>
    <t>Leanmy Mayelin Núñez Michel</t>
  </si>
  <si>
    <t xml:space="preserve">Lenny Payano </t>
  </si>
  <si>
    <t>Leocadia Sánchez Martínez</t>
  </si>
  <si>
    <t>Programa Nacional de Hortalizas</t>
  </si>
  <si>
    <t xml:space="preserve">Leohinda Florinda  Rojas </t>
  </si>
  <si>
    <t>Leoncio Bruno Núñez</t>
  </si>
  <si>
    <t xml:space="preserve">Leonel Alcibíades Díaz </t>
  </si>
  <si>
    <t>Leónidas Hernán Peña Martínez</t>
  </si>
  <si>
    <t>Leonora María Estela Vásquez García De Bencosme</t>
  </si>
  <si>
    <t xml:space="preserve">Liborio Apolinar Familia </t>
  </si>
  <si>
    <t>Lion Antonio Rosado Contreras</t>
  </si>
  <si>
    <t xml:space="preserve">Lorenzo Alberto Morban Aybar </t>
  </si>
  <si>
    <t>Lourdes Paulino Núñez</t>
  </si>
  <si>
    <t>Luca Guzmán Asencio</t>
  </si>
  <si>
    <t xml:space="preserve"> Estación Experimental Palmarejo</t>
  </si>
  <si>
    <t xml:space="preserve">Lucia Susana Acosta </t>
  </si>
  <si>
    <t>Lucía Altagracia Silverio Antigua</t>
  </si>
  <si>
    <t xml:space="preserve">Luis Adalberto  Martinez Jimenez </t>
  </si>
  <si>
    <t>Luis Antonio Matos Casado</t>
  </si>
  <si>
    <t xml:space="preserve">Luis Arismendy Hernández Baldera </t>
  </si>
  <si>
    <t xml:space="preserve">Luis Emilio Roa </t>
  </si>
  <si>
    <t>Dirección Centro Producción Animal</t>
  </si>
  <si>
    <t>Luis Francis Villar Arias</t>
  </si>
  <si>
    <t xml:space="preserve">Luis Bertinio Lara Arias </t>
  </si>
  <si>
    <t>Luis Francisco Montolío Morrobel</t>
  </si>
  <si>
    <t>Luis Germán Encarnación Peguero</t>
  </si>
  <si>
    <t>Luis Martín Bournigar González</t>
  </si>
  <si>
    <t>Luis Miguel Gil Bueno</t>
  </si>
  <si>
    <t xml:space="preserve">Luis Miguel  Valdez Echavarria </t>
  </si>
  <si>
    <t>Luis Oscar Pérez Gómez</t>
  </si>
  <si>
    <t>Luis Eduardo  Cruz Santos</t>
  </si>
  <si>
    <t xml:space="preserve">Mabel  Duran Salvador </t>
  </si>
  <si>
    <t xml:space="preserve">Sección Nómina Sede </t>
  </si>
  <si>
    <t xml:space="preserve">Auxiliar Sección de Nómina </t>
  </si>
  <si>
    <t>Mabel Yanirys Rodríguez Poché</t>
  </si>
  <si>
    <t xml:space="preserve">Marcelo Beltre </t>
  </si>
  <si>
    <t>Malenni Elcy Cortorreal Báez</t>
  </si>
  <si>
    <t>Manuel Arias González</t>
  </si>
  <si>
    <t>Manuel Antonio Hernández D' Oleo</t>
  </si>
  <si>
    <t>Manuel Antonio Peguero Pinales</t>
  </si>
  <si>
    <t>Manuel Atiles De Jesús Peguero Mateo</t>
  </si>
  <si>
    <t>Manuel Augusto Martínez Mejía</t>
  </si>
  <si>
    <t>Manuel De Jesús Herasme Díaz</t>
  </si>
  <si>
    <t>Enc. Producción Estación Experimental Baní</t>
  </si>
  <si>
    <t xml:space="preserve">Manuel Emilio Pérez </t>
  </si>
  <si>
    <t>Marcos Linares García</t>
  </si>
  <si>
    <t>Marcos Javier Espino Ureña</t>
  </si>
  <si>
    <t>Producción Animal</t>
  </si>
  <si>
    <t xml:space="preserve">Mari Milagros Peña De Garcés </t>
  </si>
  <si>
    <t>María Peña De La Cruz</t>
  </si>
  <si>
    <t xml:space="preserve">María Alodia Rodríguez </t>
  </si>
  <si>
    <t>María Casilda Fragoso Valenzuela</t>
  </si>
  <si>
    <t>Encargado Sección de Información y Documentación</t>
  </si>
  <si>
    <t>María De Jesús Guadalupe Cuevas Joaquín</t>
  </si>
  <si>
    <t>María Josefina Rosario Valdéz</t>
  </si>
  <si>
    <t>María Milagros Gil Fernández</t>
  </si>
  <si>
    <t>Marianela Conce Conce</t>
  </si>
  <si>
    <t xml:space="preserve">Mariano Maria Torres </t>
  </si>
  <si>
    <t>Marileidys Jiménez Turbi</t>
  </si>
  <si>
    <t>Administración</t>
  </si>
  <si>
    <t>Auxiliar Administrativa</t>
  </si>
  <si>
    <t xml:space="preserve">Marilenny Mendez de los santos </t>
  </si>
  <si>
    <t xml:space="preserve">Auxiliar Administrativa </t>
  </si>
  <si>
    <t>Marilyn Hernández De La Rosa</t>
  </si>
  <si>
    <t>Mario Monegro Almonte</t>
  </si>
  <si>
    <t>María Magdalena Díaz García</t>
  </si>
  <si>
    <t>SEDE</t>
  </si>
  <si>
    <t xml:space="preserve">Secretaria </t>
  </si>
  <si>
    <t>Marisabel Alfonsina García Vargas</t>
  </si>
  <si>
    <t>Encargado de la Oficina de Acceso a la Información</t>
  </si>
  <si>
    <t>Marisol Morel Reyes</t>
  </si>
  <si>
    <t>Laboratorio Entomología (Mata Larga)</t>
  </si>
  <si>
    <t>Marisol Ventura López</t>
  </si>
  <si>
    <t>Maritza Luciano Terrero</t>
  </si>
  <si>
    <t>Martín Canals Martín</t>
  </si>
  <si>
    <t>Planificación y Seguimiento Centro Producción Animal</t>
  </si>
  <si>
    <t>Martín Feliciano Frías</t>
  </si>
  <si>
    <t>Martina Almanzar Henríquez</t>
  </si>
  <si>
    <t xml:space="preserve">Martires  Adames Angomas </t>
  </si>
  <si>
    <t xml:space="preserve">Mártires  Vásquez González </t>
  </si>
  <si>
    <t>Mary Cruz Durán García</t>
  </si>
  <si>
    <t xml:space="preserve">Máximo Figuereo </t>
  </si>
  <si>
    <t>Máximo José Halpay García</t>
  </si>
  <si>
    <t>Mélida Pérez Durán</t>
  </si>
  <si>
    <t>Melvin Vásquez González</t>
  </si>
  <si>
    <t xml:space="preserve">Merlin Eusebio Sosa </t>
  </si>
  <si>
    <t>Centros regionales</t>
  </si>
  <si>
    <t>Melvin Emilio Mejía Alcántara</t>
  </si>
  <si>
    <t xml:space="preserve">Mercedito  Florentino </t>
  </si>
  <si>
    <t xml:space="preserve">Miguel Figuereo </t>
  </si>
  <si>
    <t>Sede</t>
  </si>
  <si>
    <t>Miguel Antonio Martínez Cruz</t>
  </si>
  <si>
    <t>Miguel Ángel Reyes Cruz</t>
  </si>
  <si>
    <t xml:space="preserve">Miguel Antonio Cuevas Matos </t>
  </si>
  <si>
    <t>Miguel Ángel Rodríguez Matos</t>
  </si>
  <si>
    <t>Milagro Del Carmen Torres Valerio</t>
  </si>
  <si>
    <t xml:space="preserve">Mileida Altagracia Ferreira </t>
  </si>
  <si>
    <t>Minerva Reyes De Los Santos</t>
  </si>
  <si>
    <t xml:space="preserve">Minino Santana </t>
  </si>
  <si>
    <t>Misael  Cepeda</t>
  </si>
  <si>
    <t xml:space="preserve">Mónica Del Carmen  Peña Cabral De Los Santos </t>
  </si>
  <si>
    <t>Mónika Maritza Medina Rosario</t>
  </si>
  <si>
    <t>Analista de Recursos Humanos</t>
  </si>
  <si>
    <t xml:space="preserve">Nélsida María  Martínez Monegro </t>
  </si>
  <si>
    <t>Nelson Bidó Polanco</t>
  </si>
  <si>
    <t>Nelson Enmanuel Martínez Brito</t>
  </si>
  <si>
    <t>Nicolás Osoria Osoria</t>
  </si>
  <si>
    <t>Nicolás Amado Méndez Sánchez</t>
  </si>
  <si>
    <t xml:space="preserve">Nicolasa Casso Linares </t>
  </si>
  <si>
    <t xml:space="preserve">Nicanor Sena </t>
  </si>
  <si>
    <t xml:space="preserve">Nicole  Mejia Maceo </t>
  </si>
  <si>
    <t>Nicaury  Peña</t>
  </si>
  <si>
    <t>Orlando Díaz Cordero</t>
  </si>
  <si>
    <t>Orlando Félix Espíritu</t>
  </si>
  <si>
    <t>Orlando Antonio Rodríguez De La Hoz</t>
  </si>
  <si>
    <t>Oscarina Santana Pérez</t>
  </si>
  <si>
    <t>Pablo Bidó Polanco</t>
  </si>
  <si>
    <t xml:space="preserve">Pablo  Guzmán Jiménez </t>
  </si>
  <si>
    <t>Pablo Suárez Jiménez</t>
  </si>
  <si>
    <t>Pascual Arias Lara</t>
  </si>
  <si>
    <t>Patricio Ventura Minaya</t>
  </si>
  <si>
    <t xml:space="preserve">Paulino Fabián </t>
  </si>
  <si>
    <t>Pedro Jesús  Aguasanta Matos</t>
  </si>
  <si>
    <t>Pedro Antonio Domínguez Alvarado</t>
  </si>
  <si>
    <t>Pedro Antonio Núñez Ramos</t>
  </si>
  <si>
    <t>Pedro Juan Sebastian  Del Rosario Curiel</t>
  </si>
  <si>
    <t>Pedro Luis Balbuena Tineo</t>
  </si>
  <si>
    <t xml:space="preserve">Perla Marina  Peña Avalo </t>
  </si>
  <si>
    <t xml:space="preserve">Centro Regional </t>
  </si>
  <si>
    <t>Perla Massiel Encarnación</t>
  </si>
  <si>
    <t>Pericles Féliz Segura</t>
  </si>
  <si>
    <t>Quirino Antonio Abréu Pérez</t>
  </si>
  <si>
    <t>Radhamés Medina Villar</t>
  </si>
  <si>
    <t>Rafael Alberto Rosario Galvéz</t>
  </si>
  <si>
    <t xml:space="preserve">Rafael Aníbal López Pérez </t>
  </si>
  <si>
    <t xml:space="preserve">Administración </t>
  </si>
  <si>
    <t>Rafael Antonio Figuereo Féliz</t>
  </si>
  <si>
    <t>Rafael Antonio Salcedo Belliard</t>
  </si>
  <si>
    <t>Proyectos (PAS) Centro Norte</t>
  </si>
  <si>
    <t>Rafael Antonio Sánchez Féliz</t>
  </si>
  <si>
    <t xml:space="preserve">Rafael Bienvenido  Guerrero Melo </t>
  </si>
  <si>
    <t>Rafael Olmedo Vásquez Perdomo</t>
  </si>
  <si>
    <t>Periodista</t>
  </si>
  <si>
    <t xml:space="preserve">Rafaela  Guzmán </t>
  </si>
  <si>
    <t>Ramón Durán Genao</t>
  </si>
  <si>
    <t>Ramón Hernández Núñez</t>
  </si>
  <si>
    <t>Ramón López Peña</t>
  </si>
  <si>
    <t xml:space="preserve">Ramón López Viña </t>
  </si>
  <si>
    <t xml:space="preserve">Ramón Rodríguez </t>
  </si>
  <si>
    <t>Ramón Taveras García</t>
  </si>
  <si>
    <t xml:space="preserve">Ramón  Suriel </t>
  </si>
  <si>
    <t>Ramón  Valdéz Cabral</t>
  </si>
  <si>
    <t xml:space="preserve">Ramón   Núñez Belén  </t>
  </si>
  <si>
    <t>Ramón Antonio Eusebio Rodríguez</t>
  </si>
  <si>
    <t>Ramón Antonio Quintín Arias</t>
  </si>
  <si>
    <t xml:space="preserve">Ramón Antonio  Morales </t>
  </si>
  <si>
    <t>Ramón De Los Santos De La Cruz Rosó</t>
  </si>
  <si>
    <t xml:space="preserve">Rafael Antonio Escanio Segura </t>
  </si>
  <si>
    <t>Ramón Emilio Estrella Márquez</t>
  </si>
  <si>
    <t>Ramón Emilio Mella Marte</t>
  </si>
  <si>
    <t>Ramón Guillermo Celado Montero</t>
  </si>
  <si>
    <t>Ramón María Mejía López</t>
  </si>
  <si>
    <t xml:space="preserve">Ramona Lagares </t>
  </si>
  <si>
    <t>Reyes Antonio Hernàndez Del Orbe</t>
  </si>
  <si>
    <t>Regino Sosa Leonardo</t>
  </si>
  <si>
    <t>Reina Teresa Martínez Mota</t>
  </si>
  <si>
    <t>Remberto Augusto Reyes Martínez</t>
  </si>
  <si>
    <t xml:space="preserve">Reynaldo Bidó </t>
  </si>
  <si>
    <t xml:space="preserve">Ricardo De Jesús </t>
  </si>
  <si>
    <t xml:space="preserve">Robersson De leòn De la Rosa </t>
  </si>
  <si>
    <t xml:space="preserve">Roberto Monción </t>
  </si>
  <si>
    <t>Robinson De La Rosa Sánchez</t>
  </si>
  <si>
    <t>Robinson Gonzalez</t>
  </si>
  <si>
    <t>Centroa Regionales</t>
  </si>
  <si>
    <t xml:space="preserve">Robinson Mella Marte </t>
  </si>
  <si>
    <t xml:space="preserve">Capataz </t>
  </si>
  <si>
    <t xml:space="preserve">Rodys Elizabeth Colón </t>
  </si>
  <si>
    <t>laboratorio de suelo</t>
  </si>
  <si>
    <t>Rolando Arturo Guillén Ángeles</t>
  </si>
  <si>
    <t>Ronie Martín Morales Peignand</t>
  </si>
  <si>
    <t>Informática Centro Producción Animal</t>
  </si>
  <si>
    <t>Roque Bienvenido Bathel Tejeda</t>
  </si>
  <si>
    <t>Rosa  Tineo</t>
  </si>
  <si>
    <t xml:space="preserve">Rosa Estela  Matos Vicente </t>
  </si>
  <si>
    <t xml:space="preserve">Secretaria Administrativa </t>
  </si>
  <si>
    <t>Rosa María Méndez Bautista</t>
  </si>
  <si>
    <t xml:space="preserve">Roselys Hernández </t>
  </si>
  <si>
    <t xml:space="preserve">Aux.Documentación </t>
  </si>
  <si>
    <t>Rossi María Ramírez García</t>
  </si>
  <si>
    <t>Santa Céspedes Figuereo</t>
  </si>
  <si>
    <t xml:space="preserve">Sarah  Cruz De la Cruz </t>
  </si>
  <si>
    <t>Administración - Contabilidad Centro Producción Animal</t>
  </si>
  <si>
    <t xml:space="preserve">Sawdy  Ortiz </t>
  </si>
  <si>
    <t>Recepcionista</t>
  </si>
  <si>
    <t>Santos Jiménez Ureña</t>
  </si>
  <si>
    <t>Santiago Tejada Taveras</t>
  </si>
  <si>
    <t xml:space="preserve">Santo  Uceta </t>
  </si>
  <si>
    <t>Santo Alberto Ramírez Mota</t>
  </si>
  <si>
    <t>Santo Mariano Díaz Ortiz</t>
  </si>
  <si>
    <t xml:space="preserve">Santo Reynaldo  Castillo Tejeda </t>
  </si>
  <si>
    <t>Santos  Santos</t>
  </si>
  <si>
    <t xml:space="preserve">Saturnino Gòmez Grullòn </t>
  </si>
  <si>
    <t>Sardis Medrano Cabral</t>
  </si>
  <si>
    <t xml:space="preserve">Saul Reinoso Mesa </t>
  </si>
  <si>
    <t xml:space="preserve">Saul  Ramirez Reyes </t>
  </si>
  <si>
    <t>Segundo Nova Angustia</t>
  </si>
  <si>
    <t xml:space="preserve">Selva María Frías Polanco </t>
  </si>
  <si>
    <t>Shanel Rafael Luna Mota</t>
  </si>
  <si>
    <t>Silvestre Ynoa</t>
  </si>
  <si>
    <t>Silvio Antonio Gutiérrez Belliard</t>
  </si>
  <si>
    <t>Simón Bolívar Alcántara Corcino</t>
  </si>
  <si>
    <t>Simón Bolívar  Amequita De La Rosa</t>
  </si>
  <si>
    <t>Socorro Ana Martina Del Rosario García Pantaleón</t>
  </si>
  <si>
    <t>Sonáliz Del Rosario Corniel Tejeda</t>
  </si>
  <si>
    <t>Suberkis Ureña Paniagua</t>
  </si>
  <si>
    <t xml:space="preserve">Temis Mary  Suriel Martinez </t>
  </si>
  <si>
    <t>Tarsis Gester Espinal Rodríguez</t>
  </si>
  <si>
    <t xml:space="preserve">Analista de Procesos </t>
  </si>
  <si>
    <t>Teodoro Antonio Peña Acosta</t>
  </si>
  <si>
    <t>Teófila Reinoso Aquino</t>
  </si>
  <si>
    <t>Tomás García Aquino</t>
  </si>
  <si>
    <t>Tomás Alfredo Montás Dionisio</t>
  </si>
  <si>
    <t>Planificación y Seguimiento Centro Sur</t>
  </si>
  <si>
    <t xml:space="preserve">Tomas María Vargas Jiménez </t>
  </si>
  <si>
    <t xml:space="preserve">Victor Manuel Piña </t>
  </si>
  <si>
    <t>Víctor Peralta Jaquez</t>
  </si>
  <si>
    <t xml:space="preserve">Víctor Terrero </t>
  </si>
  <si>
    <t>Víctor José Asencio Cuello</t>
  </si>
  <si>
    <t>Programa Nacional de Pastos y Forrajes</t>
  </si>
  <si>
    <t>Víctor Manuel Landa Pérez</t>
  </si>
  <si>
    <t>Víctor Manuel Morillo Sánchez</t>
  </si>
  <si>
    <t>Victoriano Antonio Rojas Jiménez</t>
  </si>
  <si>
    <t>Welinton Antonio Cuello Monegro</t>
  </si>
  <si>
    <t>William Pérez Abréu</t>
  </si>
  <si>
    <t>Williams Radhamés Rodríguez González</t>
  </si>
  <si>
    <t xml:space="preserve">Willy Martínez </t>
  </si>
  <si>
    <t>Wilton Alfredo Ciprián Martínez</t>
  </si>
  <si>
    <t>Winston Rosario Amezquita</t>
  </si>
  <si>
    <t>Estación Experimental El Pozo de Nagua</t>
  </si>
  <si>
    <t>Xiomara Altagracia Cayetano Belén</t>
  </si>
  <si>
    <t xml:space="preserve">Yandra Cristal De la Rosa </t>
  </si>
  <si>
    <t xml:space="preserve">Yasmin  Meran </t>
  </si>
  <si>
    <t xml:space="preserve">FijO </t>
  </si>
  <si>
    <t>Yaleisy Taveras Agramonte</t>
  </si>
  <si>
    <t>Yeserki Yessenia Bonilla Carmona</t>
  </si>
  <si>
    <t xml:space="preserve">Yeraldis  Fernandez  Ledesma </t>
  </si>
  <si>
    <t>Yonoris Salvador Sánchez</t>
  </si>
  <si>
    <t>Yosayra Rosalía  Capellán Delgado</t>
  </si>
  <si>
    <t>Ysabel Evarista Peña Cruz De Cruz</t>
  </si>
  <si>
    <t>Yubelkys Antonia García Herrera</t>
  </si>
  <si>
    <t>Yuderka Galva Echavarría</t>
  </si>
  <si>
    <t>Zózimo Montilla Ortíz</t>
  </si>
  <si>
    <t>Yubelkys Antonia</t>
  </si>
  <si>
    <t>Yuderka</t>
  </si>
  <si>
    <t>Yudybel</t>
  </si>
  <si>
    <t>Zózimo</t>
  </si>
  <si>
    <t xml:space="preserve">TOTAL </t>
  </si>
  <si>
    <t>______________________</t>
  </si>
  <si>
    <t>__________________________</t>
  </si>
  <si>
    <t xml:space="preserve">Lic. Mónika Medina Rosario </t>
  </si>
  <si>
    <t xml:space="preserve">Ing. Kirsys Lapaix de Cedano </t>
  </si>
  <si>
    <t xml:space="preserve"> </t>
  </si>
  <si>
    <t xml:space="preserve"> Eladio Arnaud Santana, Ph.D.</t>
  </si>
  <si>
    <t xml:space="preserve">Responsable de la Nómina </t>
  </si>
  <si>
    <t xml:space="preserve">Responsable Financiero 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</si>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</sst>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;#,##0.00"/>
    <numFmt numFmtId="165" formatCode="_-* #,##0.00\ _€_-;\-* #,##0.00\ _€_-;_-* &quot;-&quot;??\ _€_-;_-@_-"/>
    <numFmt numFmtId="166" formatCode="dd\/mm\/yyyy"/>
    <numFmt numFmtId="167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84">
    <xf numFmtId="0" fontId="0" fillId="0" borderId="0" xfId="0"/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top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43" fontId="3" fillId="0" borderId="5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6" xfId="4" applyNumberFormat="1" applyFont="1" applyFill="1" applyBorder="1" applyAlignment="1" applyProtection="1">
      <alignment horizontal="center" vertical="center" wrapText="1"/>
    </xf>
    <xf numFmtId="0" fontId="4" fillId="0" borderId="6" xfId="3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/>
    </xf>
    <xf numFmtId="165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4" fillId="0" borderId="7" xfId="3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4" fillId="4" borderId="6" xfId="4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/>
    </xf>
    <xf numFmtId="43" fontId="9" fillId="0" borderId="7" xfId="1" applyFont="1" applyFill="1" applyBorder="1" applyAlignment="1">
      <alignment wrapText="1"/>
    </xf>
    <xf numFmtId="43" fontId="3" fillId="0" borderId="7" xfId="0" applyNumberFormat="1" applyFont="1" applyFill="1" applyBorder="1" applyAlignment="1" applyProtection="1">
      <alignment horizontal="center" vertical="center"/>
    </xf>
    <xf numFmtId="43" fontId="4" fillId="0" borderId="7" xfId="1" applyFont="1" applyFill="1" applyBorder="1" applyAlignment="1" applyProtection="1">
      <alignment horizontal="right" vertical="center"/>
    </xf>
    <xf numFmtId="166" fontId="4" fillId="0" borderId="7" xfId="0" applyNumberFormat="1" applyFont="1" applyFill="1" applyBorder="1" applyAlignment="1" applyProtection="1">
      <alignment vertical="center" wrapText="1"/>
    </xf>
    <xf numFmtId="43" fontId="4" fillId="0" borderId="0" xfId="1" applyFont="1" applyFill="1" applyBorder="1" applyAlignment="1" applyProtection="1">
      <alignment vertical="center" wrapText="1"/>
    </xf>
    <xf numFmtId="0" fontId="4" fillId="5" borderId="6" xfId="4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6" fillId="0" borderId="7" xfId="0" applyNumberFormat="1" applyFont="1" applyFill="1" applyBorder="1" applyAlignment="1" applyProtection="1">
      <alignment horizontal="center" vertical="center"/>
    </xf>
    <xf numFmtId="43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3" fontId="4" fillId="0" borderId="7" xfId="1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/>
    </xf>
    <xf numFmtId="43" fontId="4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10" fillId="0" borderId="8" xfId="0" applyFont="1" applyFill="1" applyBorder="1" applyAlignment="1"/>
    <xf numFmtId="167" fontId="3" fillId="0" borderId="9" xfId="0" applyNumberFormat="1" applyFont="1" applyFill="1" applyBorder="1" applyAlignment="1" applyProtection="1"/>
    <xf numFmtId="167" fontId="3" fillId="0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0" fontId="11" fillId="0" borderId="0" xfId="0" applyFont="1" applyFill="1" applyAlignment="1" applyProtection="1">
      <alignment horizontal="left" vertical="center"/>
    </xf>
    <xf numFmtId="43" fontId="4" fillId="0" borderId="0" xfId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167" fontId="3" fillId="0" borderId="8" xfId="2" applyFont="1" applyFill="1" applyBorder="1" applyAlignment="1">
      <alignment vertical="center"/>
    </xf>
    <xf numFmtId="167" fontId="3" fillId="0" borderId="0" xfId="2" applyFont="1" applyFill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167" fontId="9" fillId="0" borderId="0" xfId="0" applyNumberFormat="1" applyFont="1" applyFill="1"/>
    <xf numFmtId="43" fontId="9" fillId="0" borderId="0" xfId="0" applyNumberFormat="1" applyFont="1" applyFill="1"/>
    <xf numFmtId="43" fontId="9" fillId="0" borderId="0" xfId="1" applyFont="1" applyFill="1"/>
    <xf numFmtId="165" fontId="9" fillId="0" borderId="0" xfId="0" applyNumberFormat="1" applyFont="1" applyFill="1"/>
    <xf numFmtId="43" fontId="10" fillId="0" borderId="0" xfId="1" applyFont="1" applyFill="1"/>
    <xf numFmtId="9" fontId="9" fillId="0" borderId="0" xfId="0" applyNumberFormat="1" applyFont="1" applyFill="1"/>
    <xf numFmtId="0" fontId="0" fillId="0" borderId="0" xfId="0" applyFill="1"/>
    <xf numFmtId="0" fontId="12" fillId="0" borderId="0" xfId="3" applyFont="1" applyFill="1" applyBorder="1" applyAlignment="1" applyProtection="1">
      <alignment horizontal="center" vertical="center"/>
      <protection locked="0"/>
    </xf>
    <xf numFmtId="167" fontId="0" fillId="0" borderId="0" xfId="0" applyNumberFormat="1" applyFill="1"/>
    <xf numFmtId="0" fontId="12" fillId="6" borderId="0" xfId="3" applyFont="1" applyFill="1" applyBorder="1" applyAlignment="1" applyProtection="1">
      <alignment horizontal="center" vertical="center"/>
      <protection locked="0"/>
    </xf>
    <xf numFmtId="43" fontId="0" fillId="0" borderId="0" xfId="1" applyFont="1" applyFill="1"/>
    <xf numFmtId="165" fontId="0" fillId="0" borderId="0" xfId="0" applyNumberFormat="1" applyFill="1"/>
    <xf numFmtId="0" fontId="12" fillId="0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43" fontId="8" fillId="0" borderId="0" xfId="1" applyFont="1" applyFill="1" applyAlignment="1">
      <alignment vertical="center"/>
    </xf>
  </cellXfs>
  <cellStyles count="5">
    <cellStyle name="Énfasis1" xfId="4" builtinId="29"/>
    <cellStyle name="Millares" xfId="1" builtinId="3"/>
    <cellStyle name="Moneda" xfId="2" builtinId="4"/>
    <cellStyle name="Normal" xfId="0" builtinId="0"/>
    <cellStyle name="Notas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48490</xdr:rowOff>
    </xdr:from>
    <xdr:to>
      <xdr:col>16</xdr:col>
      <xdr:colOff>647954</xdr:colOff>
      <xdr:row>2</xdr:row>
      <xdr:rowOff>229465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191365"/>
          <a:ext cx="64795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F592"/>
  <sheetViews>
    <sheetView tabSelected="1" view="pageBreakPreview" topLeftCell="P163" zoomScaleNormal="100" zoomScaleSheetLayoutView="100" workbookViewId="0">
      <selection activeCell="R505" sqref="R505"/>
    </sheetView>
  </sheetViews>
  <sheetFormatPr baseColWidth="10" defaultColWidth="0" defaultRowHeight="11.25" x14ac:dyDescent="0.25"/>
  <cols>
    <col min="1" max="14" width="0" style="48" hidden="1" customWidth="1"/>
    <col min="15" max="15" width="15.42578125" style="48" hidden="1" customWidth="1"/>
    <col min="16" max="16" width="37.5703125" style="81" bestFit="1" customWidth="1"/>
    <col min="17" max="17" width="26.7109375" style="81" customWidth="1"/>
    <col min="18" max="18" width="43.7109375" style="48" bestFit="1" customWidth="1"/>
    <col min="19" max="19" width="18" style="82" bestFit="1" customWidth="1"/>
    <col min="20" max="20" width="24.42578125" style="48" bestFit="1" customWidth="1"/>
    <col min="21" max="21" width="13" style="48" customWidth="1"/>
    <col min="22" max="22" width="24.42578125" style="48" bestFit="1" customWidth="1"/>
    <col min="23" max="23" width="20.7109375" style="48" bestFit="1" customWidth="1"/>
    <col min="24" max="24" width="20.7109375" style="83" bestFit="1" customWidth="1"/>
    <col min="25" max="25" width="23" style="48" bestFit="1" customWidth="1"/>
    <col min="26" max="26" width="23" style="83" bestFit="1" customWidth="1"/>
    <col min="27" max="27" width="23" style="48" bestFit="1" customWidth="1"/>
    <col min="28" max="28" width="24.42578125" style="48" bestFit="1" customWidth="1"/>
    <col min="29" max="29" width="10.5703125" style="48" customWidth="1"/>
    <col min="30" max="32" width="0" style="48" hidden="1" customWidth="1"/>
    <col min="33" max="16384" width="11.42578125" style="48" hidden="1"/>
  </cols>
  <sheetData>
    <row r="2" spans="15:29" s="3" customFormat="1" ht="21.75" customHeight="1" x14ac:dyDescent="0.25">
      <c r="O2" s="1" t="s">
        <v>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 spans="15:29" s="3" customFormat="1" ht="21.75" customHeight="1" x14ac:dyDescent="0.25"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"/>
    </row>
    <row r="4" spans="15:29" s="3" customFormat="1" ht="22.5" customHeight="1" thickBot="1" x14ac:dyDescent="0.3">
      <c r="O4" s="5" t="s">
        <v>1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/>
    </row>
    <row r="5" spans="15:29" s="12" customFormat="1" ht="19.5" thickBot="1" x14ac:dyDescent="0.3">
      <c r="O5" s="6" t="s">
        <v>2</v>
      </c>
      <c r="P5" s="7" t="s">
        <v>3</v>
      </c>
      <c r="Q5" s="8" t="s">
        <v>4</v>
      </c>
      <c r="R5" s="9" t="s">
        <v>5</v>
      </c>
      <c r="S5" s="9" t="s">
        <v>6</v>
      </c>
      <c r="T5" s="10" t="s">
        <v>7</v>
      </c>
      <c r="U5" s="10" t="s">
        <v>8</v>
      </c>
      <c r="V5" s="10" t="s">
        <v>9</v>
      </c>
      <c r="W5" s="10" t="s">
        <v>10</v>
      </c>
      <c r="X5" s="11" t="s">
        <v>11</v>
      </c>
      <c r="Y5" s="10" t="s">
        <v>12</v>
      </c>
      <c r="Z5" s="11" t="s">
        <v>13</v>
      </c>
      <c r="AA5" s="10" t="s">
        <v>14</v>
      </c>
      <c r="AB5" s="9" t="s">
        <v>15</v>
      </c>
      <c r="AC5" s="9" t="s">
        <v>16</v>
      </c>
    </row>
    <row r="6" spans="15:29" s="25" customFormat="1" ht="37.5" customHeight="1" x14ac:dyDescent="0.25">
      <c r="O6" s="13">
        <v>1</v>
      </c>
      <c r="P6" s="14" t="s">
        <v>17</v>
      </c>
      <c r="Q6" s="15" t="s">
        <v>18</v>
      </c>
      <c r="R6" s="16" t="s">
        <v>19</v>
      </c>
      <c r="S6" s="17" t="s">
        <v>20</v>
      </c>
      <c r="T6" s="18">
        <v>10000</v>
      </c>
      <c r="U6" s="19" t="s">
        <v>21</v>
      </c>
      <c r="V6" s="20">
        <f>+T6</f>
        <v>10000</v>
      </c>
      <c r="W6" s="21">
        <f>V6*2.87/100</f>
        <v>287</v>
      </c>
      <c r="X6" s="22" t="s">
        <v>22</v>
      </c>
      <c r="Y6" s="22">
        <f>+V101*3.04%</f>
        <v>304</v>
      </c>
      <c r="Z6" s="22">
        <v>523.25</v>
      </c>
      <c r="AA6" s="23">
        <f t="shared" ref="AA6:AA11" si="0">+W6+Y6+Z6</f>
        <v>1114.25</v>
      </c>
      <c r="AB6" s="23">
        <f t="shared" ref="AB6:AB11" si="1">+V6-W6-Y6-Z6</f>
        <v>8885.75</v>
      </c>
      <c r="AC6" s="24" t="s">
        <v>23</v>
      </c>
    </row>
    <row r="7" spans="15:29" s="25" customFormat="1" ht="37.5" customHeight="1" x14ac:dyDescent="0.25">
      <c r="O7" s="13">
        <v>2</v>
      </c>
      <c r="P7" s="26" t="s">
        <v>24</v>
      </c>
      <c r="Q7" s="15" t="s">
        <v>25</v>
      </c>
      <c r="R7" s="15" t="s">
        <v>19</v>
      </c>
      <c r="S7" s="27" t="s">
        <v>20</v>
      </c>
      <c r="T7" s="28">
        <v>10000</v>
      </c>
      <c r="U7" s="19" t="s">
        <v>21</v>
      </c>
      <c r="V7" s="20">
        <f t="shared" ref="V7:V70" si="2">+T7</f>
        <v>10000</v>
      </c>
      <c r="W7" s="21">
        <f>V7*2.87/100</f>
        <v>287</v>
      </c>
      <c r="X7" s="22" t="s">
        <v>22</v>
      </c>
      <c r="Y7" s="22">
        <f>+V102*3.04%</f>
        <v>304</v>
      </c>
      <c r="Z7" s="22">
        <v>23.25</v>
      </c>
      <c r="AA7" s="23">
        <f t="shared" si="0"/>
        <v>614.25</v>
      </c>
      <c r="AB7" s="23">
        <f t="shared" si="1"/>
        <v>9385.75</v>
      </c>
      <c r="AC7" s="24" t="s">
        <v>23</v>
      </c>
    </row>
    <row r="8" spans="15:29" s="25" customFormat="1" ht="37.5" customHeight="1" x14ac:dyDescent="0.25">
      <c r="O8" s="13">
        <v>3</v>
      </c>
      <c r="P8" s="26" t="s">
        <v>26</v>
      </c>
      <c r="Q8" s="15" t="s">
        <v>27</v>
      </c>
      <c r="R8" s="29" t="s">
        <v>28</v>
      </c>
      <c r="S8" s="27" t="s">
        <v>20</v>
      </c>
      <c r="T8" s="28">
        <v>13725.06</v>
      </c>
      <c r="U8" s="19" t="s">
        <v>21</v>
      </c>
      <c r="V8" s="20">
        <f t="shared" si="2"/>
        <v>13725.06</v>
      </c>
      <c r="W8" s="21">
        <f>+V8*2.87%</f>
        <v>393.909222</v>
      </c>
      <c r="X8" s="22" t="s">
        <v>22</v>
      </c>
      <c r="Y8" s="22">
        <f>+V8*3.04%</f>
        <v>417.24182400000001</v>
      </c>
      <c r="Z8" s="22">
        <v>23.25</v>
      </c>
      <c r="AA8" s="23">
        <f t="shared" si="0"/>
        <v>834.40104599999995</v>
      </c>
      <c r="AB8" s="23">
        <f t="shared" si="1"/>
        <v>12890.658953999999</v>
      </c>
      <c r="AC8" s="24" t="s">
        <v>23</v>
      </c>
    </row>
    <row r="9" spans="15:29" s="25" customFormat="1" ht="37.5" customHeight="1" x14ac:dyDescent="0.25">
      <c r="O9" s="13">
        <v>4</v>
      </c>
      <c r="P9" s="26" t="s">
        <v>29</v>
      </c>
      <c r="Q9" s="15" t="s">
        <v>30</v>
      </c>
      <c r="R9" s="15" t="s">
        <v>31</v>
      </c>
      <c r="S9" s="27" t="s">
        <v>20</v>
      </c>
      <c r="T9" s="28">
        <v>10000</v>
      </c>
      <c r="U9" s="19" t="s">
        <v>21</v>
      </c>
      <c r="V9" s="20">
        <f t="shared" si="2"/>
        <v>10000</v>
      </c>
      <c r="W9" s="21">
        <f>+V9*2.87%</f>
        <v>287</v>
      </c>
      <c r="X9" s="22" t="s">
        <v>22</v>
      </c>
      <c r="Y9" s="22">
        <f>+V9*3.04%</f>
        <v>304</v>
      </c>
      <c r="Z9" s="22">
        <v>2901.57</v>
      </c>
      <c r="AA9" s="23">
        <f t="shared" si="0"/>
        <v>3492.57</v>
      </c>
      <c r="AB9" s="23">
        <f t="shared" si="1"/>
        <v>6507.43</v>
      </c>
      <c r="AC9" s="24" t="s">
        <v>32</v>
      </c>
    </row>
    <row r="10" spans="15:29" s="25" customFormat="1" ht="37.5" customHeight="1" x14ac:dyDescent="0.25">
      <c r="O10" s="13">
        <v>5</v>
      </c>
      <c r="P10" s="26" t="s">
        <v>33</v>
      </c>
      <c r="Q10" s="15" t="s">
        <v>34</v>
      </c>
      <c r="R10" s="15" t="s">
        <v>35</v>
      </c>
      <c r="S10" s="27" t="s">
        <v>36</v>
      </c>
      <c r="T10" s="28">
        <v>35000</v>
      </c>
      <c r="U10" s="19" t="s">
        <v>21</v>
      </c>
      <c r="V10" s="20">
        <f t="shared" si="2"/>
        <v>35000</v>
      </c>
      <c r="W10" s="21">
        <f>+V10*2.87%</f>
        <v>1004.5</v>
      </c>
      <c r="X10" s="22" t="s">
        <v>22</v>
      </c>
      <c r="Y10" s="22">
        <f>+V10*3.04%</f>
        <v>1064</v>
      </c>
      <c r="Z10" s="22">
        <v>6144.76</v>
      </c>
      <c r="AA10" s="23">
        <f t="shared" si="0"/>
        <v>8213.26</v>
      </c>
      <c r="AB10" s="23">
        <f t="shared" si="1"/>
        <v>26786.739999999998</v>
      </c>
      <c r="AC10" s="24" t="s">
        <v>32</v>
      </c>
    </row>
    <row r="11" spans="15:29" s="25" customFormat="1" ht="37.5" customHeight="1" x14ac:dyDescent="0.25">
      <c r="O11" s="30">
        <v>6</v>
      </c>
      <c r="P11" s="26" t="s">
        <v>37</v>
      </c>
      <c r="Q11" s="15" t="s">
        <v>38</v>
      </c>
      <c r="R11" s="15" t="s">
        <v>39</v>
      </c>
      <c r="S11" s="27" t="s">
        <v>20</v>
      </c>
      <c r="T11" s="28">
        <v>10000</v>
      </c>
      <c r="U11" s="19" t="s">
        <v>21</v>
      </c>
      <c r="V11" s="20">
        <f t="shared" si="2"/>
        <v>10000</v>
      </c>
      <c r="W11" s="21">
        <f t="shared" ref="W11:W58" si="3">V11*2.87/100</f>
        <v>287</v>
      </c>
      <c r="X11" s="22" t="s">
        <v>22</v>
      </c>
      <c r="Y11" s="22">
        <f>+V106*3.04%</f>
        <v>304</v>
      </c>
      <c r="Z11" s="22">
        <v>1373.37</v>
      </c>
      <c r="AA11" s="23">
        <f t="shared" si="0"/>
        <v>1964.37</v>
      </c>
      <c r="AB11" s="23">
        <f t="shared" si="1"/>
        <v>8035.63</v>
      </c>
      <c r="AC11" s="24" t="s">
        <v>23</v>
      </c>
    </row>
    <row r="12" spans="15:29" s="25" customFormat="1" ht="37.5" customHeight="1" x14ac:dyDescent="0.25">
      <c r="O12" s="13">
        <v>7</v>
      </c>
      <c r="P12" s="26" t="s">
        <v>40</v>
      </c>
      <c r="Q12" s="15" t="s">
        <v>34</v>
      </c>
      <c r="R12" s="15" t="s">
        <v>41</v>
      </c>
      <c r="S12" s="27" t="s">
        <v>36</v>
      </c>
      <c r="T12" s="28">
        <v>55000</v>
      </c>
      <c r="U12" s="19" t="s">
        <v>21</v>
      </c>
      <c r="V12" s="20">
        <f t="shared" si="2"/>
        <v>55000</v>
      </c>
      <c r="W12" s="21">
        <f t="shared" si="3"/>
        <v>1578.5</v>
      </c>
      <c r="X12" s="22">
        <v>2559.6799999999998</v>
      </c>
      <c r="Y12" s="22">
        <f>+V107*3.04%</f>
        <v>1672</v>
      </c>
      <c r="Z12" s="22">
        <v>22612.76</v>
      </c>
      <c r="AA12" s="23">
        <f>+W12+X12+Y12+Z12</f>
        <v>28422.94</v>
      </c>
      <c r="AB12" s="23">
        <f>+V12-W12-X12-Y12-Z12</f>
        <v>26577.06</v>
      </c>
      <c r="AC12" s="24" t="s">
        <v>23</v>
      </c>
    </row>
    <row r="13" spans="15:29" s="25" customFormat="1" ht="37.5" customHeight="1" x14ac:dyDescent="0.25">
      <c r="O13" s="13">
        <v>8</v>
      </c>
      <c r="P13" s="26" t="s">
        <v>42</v>
      </c>
      <c r="Q13" s="15" t="s">
        <v>27</v>
      </c>
      <c r="R13" s="15" t="s">
        <v>43</v>
      </c>
      <c r="S13" s="27" t="s">
        <v>44</v>
      </c>
      <c r="T13" s="28">
        <v>40000</v>
      </c>
      <c r="U13" s="19" t="s">
        <v>21</v>
      </c>
      <c r="V13" s="20">
        <f t="shared" si="2"/>
        <v>40000</v>
      </c>
      <c r="W13" s="21">
        <f t="shared" si="3"/>
        <v>1148</v>
      </c>
      <c r="X13" s="22">
        <v>442.65</v>
      </c>
      <c r="Y13" s="22">
        <f>+V13*3.04%</f>
        <v>1216</v>
      </c>
      <c r="Z13" s="22">
        <v>4681.6099999999997</v>
      </c>
      <c r="AA13" s="23">
        <f>+W13+X13+Y13+Z13</f>
        <v>7488.26</v>
      </c>
      <c r="AB13" s="23">
        <f>+V13-W13-X13-Y13-Z13</f>
        <v>32511.739999999998</v>
      </c>
      <c r="AC13" s="24" t="s">
        <v>23</v>
      </c>
    </row>
    <row r="14" spans="15:29" s="25" customFormat="1" ht="37.5" customHeight="1" x14ac:dyDescent="0.25">
      <c r="O14" s="13">
        <v>9</v>
      </c>
      <c r="P14" s="26" t="s">
        <v>45</v>
      </c>
      <c r="Q14" s="15" t="s">
        <v>18</v>
      </c>
      <c r="R14" s="15" t="s">
        <v>19</v>
      </c>
      <c r="S14" s="27" t="s">
        <v>20</v>
      </c>
      <c r="T14" s="28">
        <v>10000</v>
      </c>
      <c r="U14" s="19" t="s">
        <v>21</v>
      </c>
      <c r="V14" s="20">
        <f t="shared" si="2"/>
        <v>10000</v>
      </c>
      <c r="W14" s="21">
        <f t="shared" si="3"/>
        <v>287</v>
      </c>
      <c r="X14" s="22" t="s">
        <v>22</v>
      </c>
      <c r="Y14" s="22">
        <f>+V109*3.04%</f>
        <v>304</v>
      </c>
      <c r="Z14" s="22">
        <v>2481.77</v>
      </c>
      <c r="AA14" s="23">
        <f>+W14+Y14+Z14</f>
        <v>3072.77</v>
      </c>
      <c r="AB14" s="23">
        <f>+V14-W14-Y14-Z14</f>
        <v>6927.23</v>
      </c>
      <c r="AC14" s="24" t="s">
        <v>23</v>
      </c>
    </row>
    <row r="15" spans="15:29" s="25" customFormat="1" ht="37.5" customHeight="1" x14ac:dyDescent="0.25">
      <c r="O15" s="13">
        <v>10</v>
      </c>
      <c r="P15" s="26" t="s">
        <v>46</v>
      </c>
      <c r="Q15" s="31" t="s">
        <v>47</v>
      </c>
      <c r="R15" s="15" t="s">
        <v>48</v>
      </c>
      <c r="S15" s="27" t="s">
        <v>20</v>
      </c>
      <c r="T15" s="28">
        <v>10000</v>
      </c>
      <c r="U15" s="19" t="s">
        <v>21</v>
      </c>
      <c r="V15" s="20">
        <f t="shared" si="2"/>
        <v>10000</v>
      </c>
      <c r="W15" s="21">
        <f t="shared" si="3"/>
        <v>287</v>
      </c>
      <c r="X15" s="22" t="s">
        <v>22</v>
      </c>
      <c r="Y15" s="22">
        <f>+V15*3.04%</f>
        <v>304</v>
      </c>
      <c r="Z15" s="22">
        <v>4735.95</v>
      </c>
      <c r="AA15" s="23">
        <f>+W15+Y15+Z15</f>
        <v>5326.95</v>
      </c>
      <c r="AB15" s="23">
        <f>+V15-W15-Y15-Z15</f>
        <v>4673.05</v>
      </c>
      <c r="AC15" s="24" t="s">
        <v>23</v>
      </c>
    </row>
    <row r="16" spans="15:29" s="25" customFormat="1" ht="37.5" customHeight="1" x14ac:dyDescent="0.25">
      <c r="O16" s="30">
        <v>11</v>
      </c>
      <c r="P16" s="26" t="s">
        <v>49</v>
      </c>
      <c r="Q16" s="15" t="s">
        <v>50</v>
      </c>
      <c r="R16" s="15" t="s">
        <v>51</v>
      </c>
      <c r="S16" s="27" t="s">
        <v>36</v>
      </c>
      <c r="T16" s="28">
        <v>85000</v>
      </c>
      <c r="U16" s="19" t="s">
        <v>21</v>
      </c>
      <c r="V16" s="20">
        <f t="shared" si="2"/>
        <v>85000</v>
      </c>
      <c r="W16" s="21">
        <f>+V16*2.87%</f>
        <v>2439.5</v>
      </c>
      <c r="X16" s="22">
        <v>7901.93</v>
      </c>
      <c r="Y16" s="22">
        <f>+V16*3.04%</f>
        <v>2584</v>
      </c>
      <c r="Z16" s="22">
        <v>2823.49</v>
      </c>
      <c r="AA16" s="23">
        <f>+W16+X16+Y16+Z16</f>
        <v>15748.92</v>
      </c>
      <c r="AB16" s="23">
        <f>+V16-W16-X16-Y16-Z16</f>
        <v>69251.08</v>
      </c>
      <c r="AC16" s="24" t="s">
        <v>23</v>
      </c>
    </row>
    <row r="17" spans="15:29" s="25" customFormat="1" ht="37.5" customHeight="1" x14ac:dyDescent="0.25">
      <c r="O17" s="13">
        <v>12</v>
      </c>
      <c r="P17" s="26" t="s">
        <v>52</v>
      </c>
      <c r="Q17" s="31" t="s">
        <v>53</v>
      </c>
      <c r="R17" s="15" t="s">
        <v>19</v>
      </c>
      <c r="S17" s="27" t="s">
        <v>20</v>
      </c>
      <c r="T17" s="28">
        <v>10000</v>
      </c>
      <c r="U17" s="19" t="s">
        <v>21</v>
      </c>
      <c r="V17" s="20">
        <f t="shared" si="2"/>
        <v>10000</v>
      </c>
      <c r="W17" s="21">
        <f t="shared" si="3"/>
        <v>287</v>
      </c>
      <c r="X17" s="22" t="s">
        <v>22</v>
      </c>
      <c r="Y17" s="22">
        <f>+V17*3.04%</f>
        <v>304</v>
      </c>
      <c r="Z17" s="22">
        <v>23.25</v>
      </c>
      <c r="AA17" s="23">
        <f>+W17+Y17+Z17</f>
        <v>614.25</v>
      </c>
      <c r="AB17" s="23">
        <f>+V17-W17-Y17-Z17</f>
        <v>9385.75</v>
      </c>
      <c r="AC17" s="24" t="s">
        <v>23</v>
      </c>
    </row>
    <row r="18" spans="15:29" s="25" customFormat="1" ht="37.5" customHeight="1" x14ac:dyDescent="0.25">
      <c r="O18" s="13">
        <v>13</v>
      </c>
      <c r="P18" s="26" t="s">
        <v>54</v>
      </c>
      <c r="Q18" s="31" t="s">
        <v>55</v>
      </c>
      <c r="R18" s="15" t="s">
        <v>56</v>
      </c>
      <c r="S18" s="27" t="s">
        <v>36</v>
      </c>
      <c r="T18" s="28">
        <v>75000</v>
      </c>
      <c r="U18" s="19" t="s">
        <v>21</v>
      </c>
      <c r="V18" s="20">
        <f t="shared" si="2"/>
        <v>75000</v>
      </c>
      <c r="W18" s="21">
        <f t="shared" si="3"/>
        <v>2152.5</v>
      </c>
      <c r="X18" s="22">
        <v>6309.38</v>
      </c>
      <c r="Y18" s="22">
        <f>+V113*3.04%</f>
        <v>2280</v>
      </c>
      <c r="Z18" s="22">
        <v>3023.25</v>
      </c>
      <c r="AA18" s="23">
        <f>+W18+X18+Y18+Z18</f>
        <v>13765.130000000001</v>
      </c>
      <c r="AB18" s="23">
        <f>+V18-W18-X18-Y18-Z18</f>
        <v>61234.869999999995</v>
      </c>
      <c r="AC18" s="24" t="s">
        <v>23</v>
      </c>
    </row>
    <row r="19" spans="15:29" s="25" customFormat="1" ht="37.5" customHeight="1" x14ac:dyDescent="0.25">
      <c r="O19" s="13">
        <v>14</v>
      </c>
      <c r="P19" s="26" t="s">
        <v>57</v>
      </c>
      <c r="Q19" s="31" t="s">
        <v>58</v>
      </c>
      <c r="R19" s="15" t="s">
        <v>59</v>
      </c>
      <c r="S19" s="27" t="s">
        <v>44</v>
      </c>
      <c r="T19" s="28">
        <v>60000</v>
      </c>
      <c r="U19" s="19" t="s">
        <v>21</v>
      </c>
      <c r="V19" s="20">
        <f t="shared" si="2"/>
        <v>60000</v>
      </c>
      <c r="W19" s="21">
        <f t="shared" si="3"/>
        <v>1722</v>
      </c>
      <c r="X19" s="22">
        <v>3486.68</v>
      </c>
      <c r="Y19" s="22">
        <f>+V19*3.04%</f>
        <v>1824</v>
      </c>
      <c r="Z19" s="22">
        <v>10557.04</v>
      </c>
      <c r="AA19" s="23">
        <f>+W19+X19+Y19+Z19</f>
        <v>17589.72</v>
      </c>
      <c r="AB19" s="23">
        <f>+V19-W19-X19-Y19-Z19</f>
        <v>42410.28</v>
      </c>
      <c r="AC19" s="24" t="s">
        <v>23</v>
      </c>
    </row>
    <row r="20" spans="15:29" s="25" customFormat="1" ht="37.5" customHeight="1" x14ac:dyDescent="0.25">
      <c r="O20" s="13">
        <v>15</v>
      </c>
      <c r="P20" s="26" t="s">
        <v>60</v>
      </c>
      <c r="Q20" s="31" t="s">
        <v>53</v>
      </c>
      <c r="R20" s="15" t="s">
        <v>61</v>
      </c>
      <c r="S20" s="27" t="s">
        <v>20</v>
      </c>
      <c r="T20" s="28">
        <v>13200</v>
      </c>
      <c r="U20" s="19" t="s">
        <v>21</v>
      </c>
      <c r="V20" s="20">
        <f t="shared" si="2"/>
        <v>13200</v>
      </c>
      <c r="W20" s="21">
        <f>+V20*2.87%</f>
        <v>378.84</v>
      </c>
      <c r="X20" s="22" t="s">
        <v>22</v>
      </c>
      <c r="Y20" s="22">
        <f>+V20*3.04%</f>
        <v>401.28</v>
      </c>
      <c r="Z20" s="22">
        <v>23.25</v>
      </c>
      <c r="AA20" s="23">
        <f>+W20+Y20+Z20</f>
        <v>803.36999999999989</v>
      </c>
      <c r="AB20" s="23">
        <f>+V20-W20-Y20-Z20</f>
        <v>12396.63</v>
      </c>
      <c r="AC20" s="24" t="s">
        <v>23</v>
      </c>
    </row>
    <row r="21" spans="15:29" s="25" customFormat="1" ht="37.5" customHeight="1" x14ac:dyDescent="0.25">
      <c r="O21" s="13">
        <v>16</v>
      </c>
      <c r="P21" s="26" t="s">
        <v>62</v>
      </c>
      <c r="Q21" s="15" t="s">
        <v>63</v>
      </c>
      <c r="R21" s="15" t="s">
        <v>48</v>
      </c>
      <c r="S21" s="27" t="s">
        <v>20</v>
      </c>
      <c r="T21" s="28">
        <v>10000</v>
      </c>
      <c r="U21" s="19" t="s">
        <v>21</v>
      </c>
      <c r="V21" s="20">
        <f t="shared" si="2"/>
        <v>10000</v>
      </c>
      <c r="W21" s="21">
        <f t="shared" si="3"/>
        <v>287</v>
      </c>
      <c r="X21" s="22" t="s">
        <v>22</v>
      </c>
      <c r="Y21" s="22">
        <f>+V116*3.04%</f>
        <v>304</v>
      </c>
      <c r="Z21" s="22">
        <v>1023.25</v>
      </c>
      <c r="AA21" s="23">
        <f>+W21+Y21+Z21</f>
        <v>1614.25</v>
      </c>
      <c r="AB21" s="23">
        <f>+V21-W21-Y21-Z21</f>
        <v>8385.75</v>
      </c>
      <c r="AC21" s="24" t="s">
        <v>23</v>
      </c>
    </row>
    <row r="22" spans="15:29" s="25" customFormat="1" ht="37.5" customHeight="1" x14ac:dyDescent="0.25">
      <c r="O22" s="13">
        <v>17</v>
      </c>
      <c r="P22" s="26" t="s">
        <v>64</v>
      </c>
      <c r="Q22" s="15" t="s">
        <v>65</v>
      </c>
      <c r="R22" s="15" t="s">
        <v>66</v>
      </c>
      <c r="S22" s="27" t="s">
        <v>36</v>
      </c>
      <c r="T22" s="28">
        <v>56154.5</v>
      </c>
      <c r="U22" s="19" t="s">
        <v>21</v>
      </c>
      <c r="V22" s="20">
        <f t="shared" si="2"/>
        <v>56154.5</v>
      </c>
      <c r="W22" s="21">
        <f t="shared" si="3"/>
        <v>1611.6341500000001</v>
      </c>
      <c r="X22" s="22">
        <v>2763.03</v>
      </c>
      <c r="Y22" s="22">
        <f>+V22*3.04%</f>
        <v>1707.0968</v>
      </c>
      <c r="Z22" s="22">
        <v>15900.84</v>
      </c>
      <c r="AA22" s="23">
        <f>+W22+X22+Y22+Z22</f>
        <v>21982.60095</v>
      </c>
      <c r="AB22" s="23">
        <f>+V22-W22-X22-Y22-Z22</f>
        <v>34171.899050000007</v>
      </c>
      <c r="AC22" s="24" t="s">
        <v>23</v>
      </c>
    </row>
    <row r="23" spans="15:29" s="25" customFormat="1" ht="37.5" customHeight="1" x14ac:dyDescent="0.25">
      <c r="O23" s="13">
        <v>18</v>
      </c>
      <c r="P23" s="26" t="s">
        <v>67</v>
      </c>
      <c r="Q23" s="15" t="s">
        <v>18</v>
      </c>
      <c r="R23" s="15" t="s">
        <v>31</v>
      </c>
      <c r="S23" s="27" t="s">
        <v>20</v>
      </c>
      <c r="T23" s="28">
        <v>10000</v>
      </c>
      <c r="U23" s="19" t="s">
        <v>21</v>
      </c>
      <c r="V23" s="20">
        <f t="shared" si="2"/>
        <v>10000</v>
      </c>
      <c r="W23" s="21">
        <f>+V23*2.87%</f>
        <v>287</v>
      </c>
      <c r="X23" s="22" t="s">
        <v>22</v>
      </c>
      <c r="Y23" s="22">
        <f>+V23*3.04%</f>
        <v>304</v>
      </c>
      <c r="Z23" s="22">
        <v>4269.57</v>
      </c>
      <c r="AA23" s="23">
        <f>+W23+Y23+Z23</f>
        <v>4860.57</v>
      </c>
      <c r="AB23" s="23">
        <f>+V23-W23-Y23-Z23</f>
        <v>5139.43</v>
      </c>
      <c r="AC23" s="24" t="s">
        <v>32</v>
      </c>
    </row>
    <row r="24" spans="15:29" s="25" customFormat="1" ht="37.5" customHeight="1" x14ac:dyDescent="0.25">
      <c r="O24" s="13">
        <v>19</v>
      </c>
      <c r="P24" s="26" t="s">
        <v>68</v>
      </c>
      <c r="Q24" s="15" t="s">
        <v>69</v>
      </c>
      <c r="R24" s="15" t="s">
        <v>70</v>
      </c>
      <c r="S24" s="27" t="s">
        <v>71</v>
      </c>
      <c r="T24" s="28">
        <v>10000</v>
      </c>
      <c r="U24" s="19" t="s">
        <v>21</v>
      </c>
      <c r="V24" s="20">
        <f t="shared" si="2"/>
        <v>10000</v>
      </c>
      <c r="W24" s="21">
        <f t="shared" si="3"/>
        <v>287</v>
      </c>
      <c r="X24" s="22" t="s">
        <v>22</v>
      </c>
      <c r="Y24" s="22">
        <f>+V119*3.04%</f>
        <v>304</v>
      </c>
      <c r="Z24" s="22">
        <v>2281.5700000000002</v>
      </c>
      <c r="AA24" s="23">
        <f>+W24+Y24+Z24</f>
        <v>2872.57</v>
      </c>
      <c r="AB24" s="23">
        <f>+V24-W24-Y24-Z24</f>
        <v>7127.43</v>
      </c>
      <c r="AC24" s="24" t="s">
        <v>32</v>
      </c>
    </row>
    <row r="25" spans="15:29" s="25" customFormat="1" ht="37.5" customHeight="1" x14ac:dyDescent="0.25">
      <c r="O25" s="13">
        <v>20</v>
      </c>
      <c r="P25" s="26" t="s">
        <v>72</v>
      </c>
      <c r="Q25" s="15" t="s">
        <v>34</v>
      </c>
      <c r="R25" s="15" t="s">
        <v>48</v>
      </c>
      <c r="S25" s="27" t="s">
        <v>20</v>
      </c>
      <c r="T25" s="28">
        <v>10000</v>
      </c>
      <c r="U25" s="19" t="s">
        <v>21</v>
      </c>
      <c r="V25" s="20">
        <f t="shared" si="2"/>
        <v>10000</v>
      </c>
      <c r="W25" s="21">
        <f t="shared" si="3"/>
        <v>287</v>
      </c>
      <c r="X25" s="22" t="s">
        <v>22</v>
      </c>
      <c r="Y25" s="22">
        <f>+V25*3.04%</f>
        <v>304</v>
      </c>
      <c r="Z25" s="22">
        <v>3261.04</v>
      </c>
      <c r="AA25" s="23">
        <f>+W25+Y25+Z25</f>
        <v>3852.04</v>
      </c>
      <c r="AB25" s="23">
        <f>+V25-W25-Y25-Z25</f>
        <v>6147.96</v>
      </c>
      <c r="AC25" s="24" t="s">
        <v>23</v>
      </c>
    </row>
    <row r="26" spans="15:29" s="25" customFormat="1" ht="37.5" customHeight="1" x14ac:dyDescent="0.25">
      <c r="O26" s="13">
        <v>21</v>
      </c>
      <c r="P26" s="26" t="s">
        <v>73</v>
      </c>
      <c r="Q26" s="31" t="s">
        <v>55</v>
      </c>
      <c r="R26" s="15" t="s">
        <v>48</v>
      </c>
      <c r="S26" s="27" t="s">
        <v>20</v>
      </c>
      <c r="T26" s="28">
        <v>10000</v>
      </c>
      <c r="U26" s="19" t="s">
        <v>21</v>
      </c>
      <c r="V26" s="20">
        <f t="shared" si="2"/>
        <v>10000</v>
      </c>
      <c r="W26" s="21">
        <f t="shared" si="3"/>
        <v>287</v>
      </c>
      <c r="X26" s="22" t="s">
        <v>22</v>
      </c>
      <c r="Y26" s="22">
        <f>+V121*3.04%</f>
        <v>304</v>
      </c>
      <c r="Z26" s="22">
        <v>23.25</v>
      </c>
      <c r="AA26" s="23">
        <f>+W26+Y26+Z26</f>
        <v>614.25</v>
      </c>
      <c r="AB26" s="23">
        <f>+V26-W26-Y26-Z26</f>
        <v>9385.75</v>
      </c>
      <c r="AC26" s="24" t="s">
        <v>23</v>
      </c>
    </row>
    <row r="27" spans="15:29" s="25" customFormat="1" ht="37.5" customHeight="1" x14ac:dyDescent="0.25">
      <c r="O27" s="13">
        <v>22</v>
      </c>
      <c r="P27" s="26" t="s">
        <v>74</v>
      </c>
      <c r="Q27" s="15" t="s">
        <v>75</v>
      </c>
      <c r="R27" s="15" t="s">
        <v>76</v>
      </c>
      <c r="S27" s="27" t="s">
        <v>36</v>
      </c>
      <c r="T27" s="28">
        <v>19717.5</v>
      </c>
      <c r="U27" s="19" t="s">
        <v>21</v>
      </c>
      <c r="V27" s="20">
        <f t="shared" si="2"/>
        <v>19717.5</v>
      </c>
      <c r="W27" s="21">
        <f>+V27*2.87%</f>
        <v>565.89224999999999</v>
      </c>
      <c r="X27" s="22" t="s">
        <v>22</v>
      </c>
      <c r="Y27" s="22">
        <f>+V27*3.04%</f>
        <v>599.41200000000003</v>
      </c>
      <c r="Z27" s="22">
        <v>7156.08</v>
      </c>
      <c r="AA27" s="23">
        <f>+W27+Y27+Z27</f>
        <v>8321.3842499999992</v>
      </c>
      <c r="AB27" s="23">
        <f>+V27-W27-Y27-Z27</f>
        <v>11396.115749999999</v>
      </c>
      <c r="AC27" s="24" t="s">
        <v>32</v>
      </c>
    </row>
    <row r="28" spans="15:29" s="25" customFormat="1" ht="37.5" customHeight="1" x14ac:dyDescent="0.25">
      <c r="O28" s="13">
        <v>23</v>
      </c>
      <c r="P28" s="26" t="s">
        <v>77</v>
      </c>
      <c r="Q28" s="15" t="s">
        <v>27</v>
      </c>
      <c r="R28" s="15" t="s">
        <v>56</v>
      </c>
      <c r="S28" s="27" t="s">
        <v>44</v>
      </c>
      <c r="T28" s="28">
        <v>75000</v>
      </c>
      <c r="U28" s="19" t="s">
        <v>21</v>
      </c>
      <c r="V28" s="20">
        <f t="shared" si="2"/>
        <v>75000</v>
      </c>
      <c r="W28" s="21">
        <f t="shared" si="3"/>
        <v>2152.5</v>
      </c>
      <c r="X28" s="22">
        <v>6309.38</v>
      </c>
      <c r="Y28" s="22">
        <f>+V28*3.04%</f>
        <v>2280</v>
      </c>
      <c r="Z28" s="22">
        <v>815.11</v>
      </c>
      <c r="AA28" s="23">
        <f>+W28+X28+Y28+Z28</f>
        <v>11556.990000000002</v>
      </c>
      <c r="AB28" s="23">
        <f>+V28-W28-X28-Y28-Z28</f>
        <v>63443.009999999995</v>
      </c>
      <c r="AC28" s="24" t="s">
        <v>32</v>
      </c>
    </row>
    <row r="29" spans="15:29" s="25" customFormat="1" ht="37.5" customHeight="1" x14ac:dyDescent="0.3">
      <c r="O29" s="13">
        <v>24</v>
      </c>
      <c r="P29" s="26" t="s">
        <v>78</v>
      </c>
      <c r="Q29" s="15" t="s">
        <v>79</v>
      </c>
      <c r="R29" s="32" t="s">
        <v>80</v>
      </c>
      <c r="S29" s="32" t="s">
        <v>71</v>
      </c>
      <c r="T29" s="33">
        <v>15400</v>
      </c>
      <c r="U29" s="19" t="s">
        <v>21</v>
      </c>
      <c r="V29" s="20">
        <f t="shared" si="2"/>
        <v>15400</v>
      </c>
      <c r="W29" s="21">
        <f>+V29*2.87%</f>
        <v>441.98</v>
      </c>
      <c r="X29" s="22" t="s">
        <v>22</v>
      </c>
      <c r="Y29" s="22">
        <f>+V29*3.04%</f>
        <v>468.16</v>
      </c>
      <c r="Z29" s="22">
        <v>1023.25</v>
      </c>
      <c r="AA29" s="23">
        <f>+W29+Y29+Z29</f>
        <v>1933.39</v>
      </c>
      <c r="AB29" s="23">
        <f>+V29-W29-Y29-Z29</f>
        <v>13466.61</v>
      </c>
      <c r="AC29" s="24" t="s">
        <v>32</v>
      </c>
    </row>
    <row r="30" spans="15:29" s="25" customFormat="1" ht="37.5" customHeight="1" x14ac:dyDescent="0.25">
      <c r="O30" s="13">
        <v>25</v>
      </c>
      <c r="P30" s="26" t="s">
        <v>81</v>
      </c>
      <c r="Q30" s="15" t="s">
        <v>82</v>
      </c>
      <c r="R30" s="15" t="s">
        <v>70</v>
      </c>
      <c r="S30" s="27" t="s">
        <v>44</v>
      </c>
      <c r="T30" s="28">
        <v>28231.96</v>
      </c>
      <c r="U30" s="19" t="s">
        <v>21</v>
      </c>
      <c r="V30" s="20">
        <f t="shared" si="2"/>
        <v>28231.96</v>
      </c>
      <c r="W30" s="21">
        <f>+V30*2.87%</f>
        <v>810.25725199999999</v>
      </c>
      <c r="X30" s="22" t="s">
        <v>22</v>
      </c>
      <c r="Y30" s="22">
        <f>+V30*3.04%</f>
        <v>858.25158399999998</v>
      </c>
      <c r="Z30" s="22">
        <v>1328.13</v>
      </c>
      <c r="AA30" s="23">
        <f>+W30+Y30+Z30</f>
        <v>2996.6388360000001</v>
      </c>
      <c r="AB30" s="23">
        <f>+V30-W30-Y30-Z30</f>
        <v>25235.321163999997</v>
      </c>
      <c r="AC30" s="24" t="s">
        <v>32</v>
      </c>
    </row>
    <row r="31" spans="15:29" s="25" customFormat="1" ht="37.5" customHeight="1" x14ac:dyDescent="0.25">
      <c r="O31" s="13">
        <v>26</v>
      </c>
      <c r="P31" s="26" t="s">
        <v>83</v>
      </c>
      <c r="Q31" s="15" t="s">
        <v>84</v>
      </c>
      <c r="R31" s="15" t="s">
        <v>56</v>
      </c>
      <c r="S31" s="27" t="s">
        <v>36</v>
      </c>
      <c r="T31" s="28">
        <v>75000</v>
      </c>
      <c r="U31" s="19" t="s">
        <v>21</v>
      </c>
      <c r="V31" s="20">
        <f t="shared" si="2"/>
        <v>75000</v>
      </c>
      <c r="W31" s="21">
        <f>V31*2.87/100</f>
        <v>2152.5</v>
      </c>
      <c r="X31" s="22">
        <v>6309.38</v>
      </c>
      <c r="Y31" s="22">
        <f>+V31*3.04%</f>
        <v>2280</v>
      </c>
      <c r="Z31" s="22">
        <v>15450.57</v>
      </c>
      <c r="AA31" s="23">
        <f>+W31+X31+Y31+Z31</f>
        <v>26192.45</v>
      </c>
      <c r="AB31" s="23">
        <f>+V31-W31-X31-Y31-Z31</f>
        <v>48807.549999999996</v>
      </c>
      <c r="AC31" s="24" t="s">
        <v>32</v>
      </c>
    </row>
    <row r="32" spans="15:29" s="25" customFormat="1" ht="37.5" customHeight="1" x14ac:dyDescent="0.25">
      <c r="O32" s="13">
        <v>27</v>
      </c>
      <c r="P32" s="26" t="s">
        <v>85</v>
      </c>
      <c r="Q32" s="15" t="s">
        <v>27</v>
      </c>
      <c r="R32" s="15" t="s">
        <v>76</v>
      </c>
      <c r="S32" s="27" t="s">
        <v>36</v>
      </c>
      <c r="T32" s="28">
        <v>30000</v>
      </c>
      <c r="U32" s="19" t="s">
        <v>21</v>
      </c>
      <c r="V32" s="20">
        <f t="shared" si="2"/>
        <v>30000</v>
      </c>
      <c r="W32" s="21">
        <f>+V32*2.87%</f>
        <v>861</v>
      </c>
      <c r="X32" s="22" t="s">
        <v>22</v>
      </c>
      <c r="Y32" s="22">
        <f t="shared" ref="Y32:Y37" si="4">+V32*3.04%</f>
        <v>912</v>
      </c>
      <c r="Z32" s="22">
        <v>23.25</v>
      </c>
      <c r="AA32" s="23">
        <f t="shared" ref="AA32:AA38" si="5">+W32+Y32+Z32</f>
        <v>1796.25</v>
      </c>
      <c r="AB32" s="23">
        <f t="shared" ref="AB32:AB38" si="6">+V32-W32-Y32-Z32</f>
        <v>28203.75</v>
      </c>
      <c r="AC32" s="24" t="s">
        <v>32</v>
      </c>
    </row>
    <row r="33" spans="15:29" s="25" customFormat="1" ht="37.5" customHeight="1" x14ac:dyDescent="0.25">
      <c r="O33" s="13">
        <v>28</v>
      </c>
      <c r="P33" s="26" t="s">
        <v>86</v>
      </c>
      <c r="Q33" s="15" t="s">
        <v>87</v>
      </c>
      <c r="R33" s="15" t="s">
        <v>31</v>
      </c>
      <c r="S33" s="27" t="s">
        <v>20</v>
      </c>
      <c r="T33" s="28">
        <v>13750</v>
      </c>
      <c r="U33" s="19" t="s">
        <v>21</v>
      </c>
      <c r="V33" s="20">
        <f t="shared" si="2"/>
        <v>13750</v>
      </c>
      <c r="W33" s="21">
        <f>+V33*2.87%</f>
        <v>394.625</v>
      </c>
      <c r="X33" s="22" t="s">
        <v>22</v>
      </c>
      <c r="Y33" s="22">
        <f t="shared" si="4"/>
        <v>418</v>
      </c>
      <c r="Z33" s="22">
        <v>5919.56</v>
      </c>
      <c r="AA33" s="23">
        <f t="shared" si="5"/>
        <v>6732.1850000000004</v>
      </c>
      <c r="AB33" s="23">
        <v>7017.81</v>
      </c>
      <c r="AC33" s="24" t="s">
        <v>32</v>
      </c>
    </row>
    <row r="34" spans="15:29" s="25" customFormat="1" ht="37.5" customHeight="1" x14ac:dyDescent="0.25">
      <c r="O34" s="13">
        <v>29</v>
      </c>
      <c r="P34" s="26" t="s">
        <v>88</v>
      </c>
      <c r="Q34" s="31" t="s">
        <v>47</v>
      </c>
      <c r="R34" s="15" t="s">
        <v>70</v>
      </c>
      <c r="S34" s="27" t="s">
        <v>44</v>
      </c>
      <c r="T34" s="28">
        <f>16500+18500</f>
        <v>35000</v>
      </c>
      <c r="U34" s="19" t="s">
        <v>21</v>
      </c>
      <c r="V34" s="20">
        <f t="shared" si="2"/>
        <v>35000</v>
      </c>
      <c r="W34" s="21">
        <f>+V34*2.87%</f>
        <v>1004.5</v>
      </c>
      <c r="X34" s="22"/>
      <c r="Y34" s="22">
        <f t="shared" si="4"/>
        <v>1064</v>
      </c>
      <c r="Z34" s="22">
        <v>3835.91</v>
      </c>
      <c r="AA34" s="23">
        <f t="shared" si="5"/>
        <v>5904.41</v>
      </c>
      <c r="AB34" s="23">
        <f t="shared" si="6"/>
        <v>29095.59</v>
      </c>
      <c r="AC34" s="24" t="s">
        <v>32</v>
      </c>
    </row>
    <row r="35" spans="15:29" s="25" customFormat="1" ht="37.5" customHeight="1" x14ac:dyDescent="0.25">
      <c r="O35" s="13">
        <v>30</v>
      </c>
      <c r="P35" s="26" t="s">
        <v>89</v>
      </c>
      <c r="Q35" s="15" t="s">
        <v>90</v>
      </c>
      <c r="R35" s="15" t="s">
        <v>66</v>
      </c>
      <c r="S35" s="27" t="s">
        <v>36</v>
      </c>
      <c r="T35" s="28">
        <v>40000</v>
      </c>
      <c r="U35" s="19" t="s">
        <v>21</v>
      </c>
      <c r="V35" s="20">
        <f t="shared" si="2"/>
        <v>40000</v>
      </c>
      <c r="W35" s="21">
        <f t="shared" si="3"/>
        <v>1148</v>
      </c>
      <c r="X35" s="22">
        <v>240.13</v>
      </c>
      <c r="Y35" s="22">
        <f t="shared" si="4"/>
        <v>1216</v>
      </c>
      <c r="Z35" s="22">
        <v>10598.39</v>
      </c>
      <c r="AA35" s="23">
        <f>+W35+X35+Y35+Z35</f>
        <v>13202.52</v>
      </c>
      <c r="AB35" s="23">
        <f>+V35-W35-X35-Y35-Z35</f>
        <v>26797.480000000003</v>
      </c>
      <c r="AC35" s="24" t="s">
        <v>32</v>
      </c>
    </row>
    <row r="36" spans="15:29" s="25" customFormat="1" ht="37.5" customHeight="1" x14ac:dyDescent="0.25">
      <c r="O36" s="13">
        <v>31</v>
      </c>
      <c r="P36" s="26" t="s">
        <v>91</v>
      </c>
      <c r="Q36" s="15" t="s">
        <v>92</v>
      </c>
      <c r="R36" s="15" t="s">
        <v>31</v>
      </c>
      <c r="S36" s="27" t="s">
        <v>20</v>
      </c>
      <c r="T36" s="28">
        <v>11000</v>
      </c>
      <c r="U36" s="19" t="s">
        <v>21</v>
      </c>
      <c r="V36" s="20">
        <f t="shared" si="2"/>
        <v>11000</v>
      </c>
      <c r="W36" s="21">
        <f>+V36*2.87%</f>
        <v>315.7</v>
      </c>
      <c r="X36" s="22" t="s">
        <v>22</v>
      </c>
      <c r="Y36" s="22">
        <f t="shared" si="4"/>
        <v>334.4</v>
      </c>
      <c r="Z36" s="22">
        <v>484.49</v>
      </c>
      <c r="AA36" s="23">
        <f t="shared" si="5"/>
        <v>1134.5899999999999</v>
      </c>
      <c r="AB36" s="23">
        <f t="shared" si="6"/>
        <v>9865.41</v>
      </c>
      <c r="AC36" s="24" t="s">
        <v>32</v>
      </c>
    </row>
    <row r="37" spans="15:29" s="25" customFormat="1" ht="37.5" customHeight="1" x14ac:dyDescent="0.25">
      <c r="O37" s="13">
        <v>32</v>
      </c>
      <c r="P37" s="26" t="s">
        <v>93</v>
      </c>
      <c r="Q37" s="15" t="s">
        <v>90</v>
      </c>
      <c r="R37" s="15" t="s">
        <v>66</v>
      </c>
      <c r="S37" s="27" t="s">
        <v>36</v>
      </c>
      <c r="T37" s="28">
        <v>38000</v>
      </c>
      <c r="U37" s="19" t="s">
        <v>21</v>
      </c>
      <c r="V37" s="20">
        <f t="shared" si="2"/>
        <v>38000</v>
      </c>
      <c r="W37" s="21">
        <f>+V37*2.87%</f>
        <v>1090.5999999999999</v>
      </c>
      <c r="X37" s="22">
        <v>160.38</v>
      </c>
      <c r="Y37" s="22">
        <f t="shared" si="4"/>
        <v>1155.2</v>
      </c>
      <c r="Z37" s="22">
        <v>2778.15</v>
      </c>
      <c r="AA37" s="23">
        <f>+W37+X37+Y37+Z37</f>
        <v>5184.33</v>
      </c>
      <c r="AB37" s="23">
        <f>+V37-W37-X37-Y37-Z37</f>
        <v>32815.670000000006</v>
      </c>
      <c r="AC37" s="24" t="s">
        <v>32</v>
      </c>
    </row>
    <row r="38" spans="15:29" s="25" customFormat="1" ht="37.5" customHeight="1" x14ac:dyDescent="0.25">
      <c r="O38" s="13">
        <v>33</v>
      </c>
      <c r="P38" s="26" t="s">
        <v>94</v>
      </c>
      <c r="Q38" s="15" t="s">
        <v>95</v>
      </c>
      <c r="R38" s="15" t="s">
        <v>19</v>
      </c>
      <c r="S38" s="27" t="s">
        <v>20</v>
      </c>
      <c r="T38" s="28">
        <v>15000</v>
      </c>
      <c r="U38" s="19" t="s">
        <v>21</v>
      </c>
      <c r="V38" s="20">
        <f t="shared" si="2"/>
        <v>15000</v>
      </c>
      <c r="W38" s="21">
        <f t="shared" si="3"/>
        <v>430.5</v>
      </c>
      <c r="X38" s="22" t="s">
        <v>22</v>
      </c>
      <c r="Y38" s="22">
        <f>+T38*3.04%</f>
        <v>456</v>
      </c>
      <c r="Z38" s="22">
        <v>23.25</v>
      </c>
      <c r="AA38" s="23">
        <f t="shared" si="5"/>
        <v>909.75</v>
      </c>
      <c r="AB38" s="23">
        <f t="shared" si="6"/>
        <v>14090.25</v>
      </c>
      <c r="AC38" s="24" t="s">
        <v>23</v>
      </c>
    </row>
    <row r="39" spans="15:29" s="25" customFormat="1" ht="37.5" customHeight="1" x14ac:dyDescent="0.25">
      <c r="O39" s="13">
        <v>34</v>
      </c>
      <c r="P39" s="26" t="s">
        <v>96</v>
      </c>
      <c r="Q39" s="31" t="s">
        <v>47</v>
      </c>
      <c r="R39" s="15" t="s">
        <v>51</v>
      </c>
      <c r="S39" s="27" t="s">
        <v>36</v>
      </c>
      <c r="T39" s="28">
        <v>85000</v>
      </c>
      <c r="U39" s="19" t="s">
        <v>21</v>
      </c>
      <c r="V39" s="20">
        <f t="shared" si="2"/>
        <v>85000</v>
      </c>
      <c r="W39" s="21">
        <f t="shared" si="3"/>
        <v>2439.5</v>
      </c>
      <c r="X39" s="22">
        <v>8576.99</v>
      </c>
      <c r="Y39" s="22">
        <f>+V39*3.04%</f>
        <v>2584</v>
      </c>
      <c r="Z39" s="22">
        <v>18717.5</v>
      </c>
      <c r="AA39" s="34">
        <f>+W39+X39+Y39+Z39</f>
        <v>32317.989999999998</v>
      </c>
      <c r="AB39" s="23">
        <f>+V39-W39-X39-Y39-Z39</f>
        <v>52682.009999999995</v>
      </c>
      <c r="AC39" s="24" t="s">
        <v>32</v>
      </c>
    </row>
    <row r="40" spans="15:29" s="25" customFormat="1" ht="37.5" customHeight="1" x14ac:dyDescent="0.25">
      <c r="O40" s="13">
        <v>35</v>
      </c>
      <c r="P40" s="26" t="s">
        <v>97</v>
      </c>
      <c r="Q40" s="15" t="s">
        <v>98</v>
      </c>
      <c r="R40" s="15" t="s">
        <v>19</v>
      </c>
      <c r="S40" s="27" t="s">
        <v>20</v>
      </c>
      <c r="T40" s="28">
        <v>10000</v>
      </c>
      <c r="U40" s="19" t="s">
        <v>21</v>
      </c>
      <c r="V40" s="20">
        <f t="shared" si="2"/>
        <v>10000</v>
      </c>
      <c r="W40" s="21">
        <f>+V40*2.87%</f>
        <v>287</v>
      </c>
      <c r="X40" s="22" t="s">
        <v>22</v>
      </c>
      <c r="Y40" s="22">
        <f>+V40*3.04%</f>
        <v>304</v>
      </c>
      <c r="Z40" s="22">
        <v>253.87</v>
      </c>
      <c r="AA40" s="23">
        <f>+W40+Y40+Z40</f>
        <v>844.87</v>
      </c>
      <c r="AB40" s="23">
        <f>+V40-W40-Y40-Z40</f>
        <v>9155.1299999999992</v>
      </c>
      <c r="AC40" s="24" t="s">
        <v>23</v>
      </c>
    </row>
    <row r="41" spans="15:29" s="25" customFormat="1" ht="37.5" customHeight="1" x14ac:dyDescent="0.25">
      <c r="O41" s="13">
        <v>36</v>
      </c>
      <c r="P41" s="26" t="s">
        <v>99</v>
      </c>
      <c r="Q41" s="31" t="s">
        <v>100</v>
      </c>
      <c r="R41" s="15" t="s">
        <v>19</v>
      </c>
      <c r="S41" s="27" t="s">
        <v>20</v>
      </c>
      <c r="T41" s="28">
        <v>10000</v>
      </c>
      <c r="U41" s="19" t="s">
        <v>21</v>
      </c>
      <c r="V41" s="20">
        <f t="shared" si="2"/>
        <v>10000</v>
      </c>
      <c r="W41" s="21">
        <f t="shared" si="3"/>
        <v>287</v>
      </c>
      <c r="X41" s="22" t="s">
        <v>22</v>
      </c>
      <c r="Y41" s="22">
        <f>+V41*3.04%</f>
        <v>304</v>
      </c>
      <c r="Z41" s="22">
        <v>23.25</v>
      </c>
      <c r="AA41" s="23">
        <f>+W41+Y41+Z41</f>
        <v>614.25</v>
      </c>
      <c r="AB41" s="23">
        <f>+V41-W41-Y41-Z41</f>
        <v>9385.75</v>
      </c>
      <c r="AC41" s="24" t="s">
        <v>23</v>
      </c>
    </row>
    <row r="42" spans="15:29" s="25" customFormat="1" ht="37.5" customHeight="1" x14ac:dyDescent="0.25">
      <c r="O42" s="13">
        <v>37</v>
      </c>
      <c r="P42" s="26" t="s">
        <v>101</v>
      </c>
      <c r="Q42" s="15" t="s">
        <v>18</v>
      </c>
      <c r="R42" s="15" t="s">
        <v>19</v>
      </c>
      <c r="S42" s="27" t="s">
        <v>20</v>
      </c>
      <c r="T42" s="28">
        <v>10000</v>
      </c>
      <c r="U42" s="19" t="s">
        <v>21</v>
      </c>
      <c r="V42" s="20">
        <f t="shared" si="2"/>
        <v>10000</v>
      </c>
      <c r="W42" s="21">
        <f t="shared" si="3"/>
        <v>287</v>
      </c>
      <c r="X42" s="22" t="s">
        <v>22</v>
      </c>
      <c r="Y42" s="22">
        <f>+V42*3.04%</f>
        <v>304</v>
      </c>
      <c r="Z42" s="22">
        <v>323.25</v>
      </c>
      <c r="AA42" s="23">
        <f>+W42+Y42+Z42</f>
        <v>914.25</v>
      </c>
      <c r="AB42" s="23">
        <f>+V42-W42-Y42-Z42</f>
        <v>9085.75</v>
      </c>
      <c r="AC42" s="24" t="s">
        <v>23</v>
      </c>
    </row>
    <row r="43" spans="15:29" s="25" customFormat="1" ht="37.5" customHeight="1" x14ac:dyDescent="0.25">
      <c r="O43" s="13">
        <v>38</v>
      </c>
      <c r="P43" s="26" t="s">
        <v>102</v>
      </c>
      <c r="Q43" s="15" t="s">
        <v>63</v>
      </c>
      <c r="R43" s="15" t="s">
        <v>19</v>
      </c>
      <c r="S43" s="27" t="s">
        <v>20</v>
      </c>
      <c r="T43" s="28">
        <v>10000</v>
      </c>
      <c r="U43" s="19" t="s">
        <v>21</v>
      </c>
      <c r="V43" s="20">
        <f t="shared" si="2"/>
        <v>10000</v>
      </c>
      <c r="W43" s="21">
        <f>V43*2.87/100</f>
        <v>287</v>
      </c>
      <c r="X43" s="22" t="s">
        <v>22</v>
      </c>
      <c r="Y43" s="22">
        <f>+V139*3.04%</f>
        <v>304</v>
      </c>
      <c r="Z43" s="22">
        <v>23.25</v>
      </c>
      <c r="AA43" s="23">
        <f>+W43+Y43+Z43</f>
        <v>614.25</v>
      </c>
      <c r="AB43" s="23">
        <f>+V43-W43-Y43-Z43</f>
        <v>9385.75</v>
      </c>
      <c r="AC43" s="24" t="s">
        <v>23</v>
      </c>
    </row>
    <row r="44" spans="15:29" s="25" customFormat="1" ht="37.5" customHeight="1" x14ac:dyDescent="0.25">
      <c r="O44" s="13">
        <v>39</v>
      </c>
      <c r="P44" s="26" t="s">
        <v>103</v>
      </c>
      <c r="Q44" s="15" t="s">
        <v>63</v>
      </c>
      <c r="R44" s="15" t="s">
        <v>19</v>
      </c>
      <c r="S44" s="27" t="s">
        <v>20</v>
      </c>
      <c r="T44" s="28">
        <v>10000</v>
      </c>
      <c r="U44" s="19" t="s">
        <v>21</v>
      </c>
      <c r="V44" s="20">
        <f t="shared" si="2"/>
        <v>10000</v>
      </c>
      <c r="W44" s="21">
        <f t="shared" si="3"/>
        <v>287</v>
      </c>
      <c r="X44" s="22" t="s">
        <v>22</v>
      </c>
      <c r="Y44" s="22">
        <f>+V140*3.04%</f>
        <v>304</v>
      </c>
      <c r="Z44" s="22">
        <v>2211.2399999999998</v>
      </c>
      <c r="AA44" s="23">
        <f>+W44+Y44+Z44</f>
        <v>2802.24</v>
      </c>
      <c r="AB44" s="23">
        <f>+V44-W44-Y44-Z44</f>
        <v>7197.76</v>
      </c>
      <c r="AC44" s="24" t="s">
        <v>23</v>
      </c>
    </row>
    <row r="45" spans="15:29" s="25" customFormat="1" ht="37.5" customHeight="1" x14ac:dyDescent="0.25">
      <c r="O45" s="13">
        <v>40</v>
      </c>
      <c r="P45" s="26" t="s">
        <v>104</v>
      </c>
      <c r="Q45" s="15" t="s">
        <v>105</v>
      </c>
      <c r="R45" s="15" t="s">
        <v>106</v>
      </c>
      <c r="S45" s="27" t="s">
        <v>44</v>
      </c>
      <c r="T45" s="28">
        <v>20000</v>
      </c>
      <c r="U45" s="19" t="s">
        <v>21</v>
      </c>
      <c r="V45" s="20">
        <f t="shared" si="2"/>
        <v>20000</v>
      </c>
      <c r="W45" s="21">
        <f t="shared" si="3"/>
        <v>574</v>
      </c>
      <c r="X45" s="22"/>
      <c r="Y45" s="22">
        <f>+T45*3.04%</f>
        <v>608</v>
      </c>
      <c r="Z45" s="22"/>
      <c r="AA45" s="23">
        <f>+W45+Y45</f>
        <v>1182</v>
      </c>
      <c r="AB45" s="23">
        <f>+V45-W45-Y45</f>
        <v>18818</v>
      </c>
      <c r="AC45" s="24" t="s">
        <v>23</v>
      </c>
    </row>
    <row r="46" spans="15:29" s="25" customFormat="1" ht="37.5" customHeight="1" x14ac:dyDescent="0.25">
      <c r="O46" s="13">
        <v>41</v>
      </c>
      <c r="P46" s="26" t="s">
        <v>107</v>
      </c>
      <c r="Q46" s="15" t="s">
        <v>108</v>
      </c>
      <c r="R46" s="15" t="s">
        <v>51</v>
      </c>
      <c r="S46" s="27" t="s">
        <v>36</v>
      </c>
      <c r="T46" s="28">
        <v>85000</v>
      </c>
      <c r="U46" s="19" t="s">
        <v>21</v>
      </c>
      <c r="V46" s="20">
        <f t="shared" si="2"/>
        <v>85000</v>
      </c>
      <c r="W46" s="21">
        <f t="shared" si="3"/>
        <v>2439.5</v>
      </c>
      <c r="X46" s="22">
        <v>8576.99</v>
      </c>
      <c r="Y46" s="22">
        <f>+V46*3.04%</f>
        <v>2584</v>
      </c>
      <c r="Z46" s="22">
        <v>14455.97</v>
      </c>
      <c r="AA46" s="23">
        <f>+W46+X46+Y46+Z46</f>
        <v>28056.46</v>
      </c>
      <c r="AB46" s="23">
        <f>+V46-W46-X46-Y46-Z46</f>
        <v>56943.539999999994</v>
      </c>
      <c r="AC46" s="24" t="s">
        <v>23</v>
      </c>
    </row>
    <row r="47" spans="15:29" s="25" customFormat="1" ht="37.5" customHeight="1" x14ac:dyDescent="0.25">
      <c r="O47" s="13">
        <v>42</v>
      </c>
      <c r="P47" s="26" t="s">
        <v>109</v>
      </c>
      <c r="Q47" s="15" t="s">
        <v>110</v>
      </c>
      <c r="R47" s="15" t="s">
        <v>61</v>
      </c>
      <c r="S47" s="27" t="s">
        <v>20</v>
      </c>
      <c r="T47" s="28">
        <v>10000</v>
      </c>
      <c r="U47" s="19" t="s">
        <v>21</v>
      </c>
      <c r="V47" s="20">
        <f t="shared" si="2"/>
        <v>10000</v>
      </c>
      <c r="W47" s="21">
        <f t="shared" si="3"/>
        <v>287</v>
      </c>
      <c r="X47" s="22" t="s">
        <v>22</v>
      </c>
      <c r="Y47" s="22">
        <f>+V142*3.04%</f>
        <v>304</v>
      </c>
      <c r="Z47" s="22">
        <v>23.25</v>
      </c>
      <c r="AA47" s="23">
        <f>+W47+Y47+Z47</f>
        <v>614.25</v>
      </c>
      <c r="AB47" s="23">
        <f>+V47-W47-Y47-Z47</f>
        <v>9385.75</v>
      </c>
      <c r="AC47" s="24" t="s">
        <v>23</v>
      </c>
    </row>
    <row r="48" spans="15:29" s="25" customFormat="1" ht="37.5" customHeight="1" x14ac:dyDescent="0.25">
      <c r="O48" s="13">
        <v>43</v>
      </c>
      <c r="P48" s="26" t="s">
        <v>111</v>
      </c>
      <c r="Q48" s="15" t="s">
        <v>112</v>
      </c>
      <c r="R48" s="15" t="s">
        <v>48</v>
      </c>
      <c r="S48" s="27" t="s">
        <v>20</v>
      </c>
      <c r="T48" s="28">
        <v>10000</v>
      </c>
      <c r="U48" s="19" t="s">
        <v>21</v>
      </c>
      <c r="V48" s="20">
        <f t="shared" si="2"/>
        <v>10000</v>
      </c>
      <c r="W48" s="21">
        <f t="shared" si="3"/>
        <v>287</v>
      </c>
      <c r="X48" s="22" t="s">
        <v>22</v>
      </c>
      <c r="Y48" s="22">
        <f t="shared" ref="Y48:Y57" si="7">+V48*3.04%</f>
        <v>304</v>
      </c>
      <c r="Z48" s="22" t="s">
        <v>22</v>
      </c>
      <c r="AA48" s="23">
        <f>+W48+Y48</f>
        <v>591</v>
      </c>
      <c r="AB48" s="23">
        <f>+V48-W48-Y48</f>
        <v>9409</v>
      </c>
      <c r="AC48" s="24" t="s">
        <v>23</v>
      </c>
    </row>
    <row r="49" spans="15:29" s="25" customFormat="1" ht="37.5" customHeight="1" x14ac:dyDescent="0.25">
      <c r="O49" s="13">
        <v>44</v>
      </c>
      <c r="P49" s="26" t="s">
        <v>113</v>
      </c>
      <c r="Q49" s="15" t="s">
        <v>27</v>
      </c>
      <c r="R49" s="15" t="s">
        <v>114</v>
      </c>
      <c r="S49" s="27" t="s">
        <v>20</v>
      </c>
      <c r="T49" s="28">
        <v>11440</v>
      </c>
      <c r="U49" s="19" t="s">
        <v>21</v>
      </c>
      <c r="V49" s="20">
        <f t="shared" si="2"/>
        <v>11440</v>
      </c>
      <c r="W49" s="21">
        <f>+V49*2.87%</f>
        <v>328.32799999999997</v>
      </c>
      <c r="X49" s="22" t="s">
        <v>22</v>
      </c>
      <c r="Y49" s="22">
        <f t="shared" si="7"/>
        <v>347.77600000000001</v>
      </c>
      <c r="Z49" s="22">
        <v>3921.82</v>
      </c>
      <c r="AA49" s="23">
        <f>+W49+Y49+Z49</f>
        <v>4597.924</v>
      </c>
      <c r="AB49" s="23">
        <f>+V49-W49-Y49-Z49</f>
        <v>6842.0760000000009</v>
      </c>
      <c r="AC49" s="24" t="s">
        <v>23</v>
      </c>
    </row>
    <row r="50" spans="15:29" s="25" customFormat="1" ht="37.5" customHeight="1" x14ac:dyDescent="0.25">
      <c r="O50" s="13">
        <v>45</v>
      </c>
      <c r="P50" s="26" t="s">
        <v>115</v>
      </c>
      <c r="Q50" s="15" t="s">
        <v>116</v>
      </c>
      <c r="R50" s="15" t="s">
        <v>117</v>
      </c>
      <c r="S50" s="27" t="s">
        <v>44</v>
      </c>
      <c r="T50" s="28">
        <v>10000</v>
      </c>
      <c r="U50" s="19" t="s">
        <v>21</v>
      </c>
      <c r="V50" s="20">
        <f t="shared" si="2"/>
        <v>10000</v>
      </c>
      <c r="W50" s="21">
        <f>+V50*2.87%</f>
        <v>287</v>
      </c>
      <c r="X50" s="22"/>
      <c r="Y50" s="22">
        <f>+T50*3.04%</f>
        <v>304</v>
      </c>
      <c r="Z50" s="22"/>
      <c r="AA50" s="23">
        <f>+W50+Y50</f>
        <v>591</v>
      </c>
      <c r="AB50" s="23">
        <f>+V50-W50-Y50</f>
        <v>9409</v>
      </c>
      <c r="AC50" s="24" t="s">
        <v>23</v>
      </c>
    </row>
    <row r="51" spans="15:29" s="25" customFormat="1" ht="37.5" customHeight="1" x14ac:dyDescent="0.25">
      <c r="O51" s="13">
        <v>46</v>
      </c>
      <c r="P51" s="26" t="s">
        <v>118</v>
      </c>
      <c r="Q51" s="15" t="s">
        <v>18</v>
      </c>
      <c r="R51" s="15" t="s">
        <v>114</v>
      </c>
      <c r="S51" s="27" t="s">
        <v>20</v>
      </c>
      <c r="T51" s="28">
        <v>10000</v>
      </c>
      <c r="U51" s="19" t="s">
        <v>21</v>
      </c>
      <c r="V51" s="20">
        <f t="shared" si="2"/>
        <v>10000</v>
      </c>
      <c r="W51" s="21">
        <f t="shared" si="3"/>
        <v>287</v>
      </c>
      <c r="X51" s="22" t="s">
        <v>22</v>
      </c>
      <c r="Y51" s="22">
        <f t="shared" si="7"/>
        <v>304</v>
      </c>
      <c r="Z51" s="22">
        <v>1323.25</v>
      </c>
      <c r="AA51" s="23">
        <f>+W51+Y51+Z51</f>
        <v>1914.25</v>
      </c>
      <c r="AB51" s="23">
        <f>+V51-W51-Y51-Z51</f>
        <v>8085.75</v>
      </c>
      <c r="AC51" s="24" t="s">
        <v>23</v>
      </c>
    </row>
    <row r="52" spans="15:29" s="25" customFormat="1" ht="37.5" customHeight="1" x14ac:dyDescent="0.25">
      <c r="O52" s="13">
        <v>47</v>
      </c>
      <c r="P52" s="26" t="s">
        <v>119</v>
      </c>
      <c r="Q52" s="15" t="s">
        <v>92</v>
      </c>
      <c r="R52" s="15" t="s">
        <v>19</v>
      </c>
      <c r="S52" s="27" t="s">
        <v>20</v>
      </c>
      <c r="T52" s="28">
        <v>11000</v>
      </c>
      <c r="U52" s="19" t="s">
        <v>21</v>
      </c>
      <c r="V52" s="20">
        <f t="shared" si="2"/>
        <v>11000</v>
      </c>
      <c r="W52" s="21">
        <f>+V52*2.87%</f>
        <v>315.7</v>
      </c>
      <c r="X52" s="22" t="s">
        <v>22</v>
      </c>
      <c r="Y52" s="22">
        <f t="shared" si="7"/>
        <v>334.4</v>
      </c>
      <c r="Z52" s="22">
        <v>728.99</v>
      </c>
      <c r="AA52" s="23">
        <f>+W52+Y52+Z52</f>
        <v>1379.09</v>
      </c>
      <c r="AB52" s="23">
        <f>+V52-W52-Y52-Z52</f>
        <v>9620.91</v>
      </c>
      <c r="AC52" s="24" t="s">
        <v>23</v>
      </c>
    </row>
    <row r="53" spans="15:29" s="25" customFormat="1" ht="37.5" customHeight="1" x14ac:dyDescent="0.25">
      <c r="O53" s="13">
        <v>48</v>
      </c>
      <c r="P53" s="26" t="s">
        <v>120</v>
      </c>
      <c r="Q53" s="15" t="s">
        <v>63</v>
      </c>
      <c r="R53" s="15" t="s">
        <v>56</v>
      </c>
      <c r="S53" s="27" t="s">
        <v>36</v>
      </c>
      <c r="T53" s="28">
        <v>75000</v>
      </c>
      <c r="U53" s="19" t="s">
        <v>21</v>
      </c>
      <c r="V53" s="20">
        <f t="shared" si="2"/>
        <v>75000</v>
      </c>
      <c r="W53" s="21">
        <f t="shared" si="3"/>
        <v>2152.5</v>
      </c>
      <c r="X53" s="22">
        <v>6309.38</v>
      </c>
      <c r="Y53" s="22">
        <f t="shared" si="7"/>
        <v>2280</v>
      </c>
      <c r="Z53" s="22">
        <v>7061.43</v>
      </c>
      <c r="AA53" s="23">
        <f>+W53+X53+Y53+Z53</f>
        <v>17803.310000000001</v>
      </c>
      <c r="AB53" s="23">
        <f>+V53-W53-X53-Y53-Z53</f>
        <v>57196.689999999995</v>
      </c>
      <c r="AC53" s="24" t="s">
        <v>23</v>
      </c>
    </row>
    <row r="54" spans="15:29" s="25" customFormat="1" ht="37.5" customHeight="1" x14ac:dyDescent="0.25">
      <c r="O54" s="30">
        <v>49</v>
      </c>
      <c r="P54" s="26" t="s">
        <v>121</v>
      </c>
      <c r="Q54" s="15" t="s">
        <v>122</v>
      </c>
      <c r="R54" s="15" t="s">
        <v>56</v>
      </c>
      <c r="S54" s="27" t="s">
        <v>36</v>
      </c>
      <c r="T54" s="28">
        <v>75000</v>
      </c>
      <c r="U54" s="19" t="s">
        <v>21</v>
      </c>
      <c r="V54" s="20">
        <f t="shared" si="2"/>
        <v>75000</v>
      </c>
      <c r="W54" s="21">
        <f t="shared" si="3"/>
        <v>2152.5</v>
      </c>
      <c r="X54" s="22">
        <v>6039.35</v>
      </c>
      <c r="Y54" s="22">
        <f t="shared" si="7"/>
        <v>2280</v>
      </c>
      <c r="Z54" s="22">
        <v>31056.33</v>
      </c>
      <c r="AA54" s="23">
        <f>+W54+X54+Y54+Z54</f>
        <v>41528.18</v>
      </c>
      <c r="AB54" s="23">
        <f>+V54-W54-X54-Y54-Z54</f>
        <v>33471.819999999992</v>
      </c>
      <c r="AC54" s="24" t="s">
        <v>23</v>
      </c>
    </row>
    <row r="55" spans="15:29" s="25" customFormat="1" ht="37.5" customHeight="1" x14ac:dyDescent="0.25">
      <c r="O55" s="13">
        <v>50</v>
      </c>
      <c r="P55" s="26" t="s">
        <v>123</v>
      </c>
      <c r="Q55" s="15" t="s">
        <v>18</v>
      </c>
      <c r="R55" s="15" t="s">
        <v>19</v>
      </c>
      <c r="S55" s="27" t="s">
        <v>20</v>
      </c>
      <c r="T55" s="28">
        <v>10000</v>
      </c>
      <c r="U55" s="19" t="s">
        <v>21</v>
      </c>
      <c r="V55" s="20">
        <f t="shared" si="2"/>
        <v>10000</v>
      </c>
      <c r="W55" s="21">
        <f>+V55*2.87%</f>
        <v>287</v>
      </c>
      <c r="X55" s="22" t="s">
        <v>22</v>
      </c>
      <c r="Y55" s="22">
        <f t="shared" si="7"/>
        <v>304</v>
      </c>
      <c r="Z55" s="22">
        <v>3961.04</v>
      </c>
      <c r="AA55" s="23">
        <f>+W55+Y55+Z55</f>
        <v>4552.04</v>
      </c>
      <c r="AB55" s="23">
        <f>+V55-W55-Y55-Z55</f>
        <v>5447.96</v>
      </c>
      <c r="AC55" s="24" t="s">
        <v>23</v>
      </c>
    </row>
    <row r="56" spans="15:29" s="25" customFormat="1" ht="37.5" customHeight="1" x14ac:dyDescent="0.25">
      <c r="O56" s="13">
        <v>51</v>
      </c>
      <c r="P56" s="26" t="s">
        <v>124</v>
      </c>
      <c r="Q56" s="15" t="s">
        <v>125</v>
      </c>
      <c r="R56" s="15" t="s">
        <v>117</v>
      </c>
      <c r="S56" s="15" t="s">
        <v>20</v>
      </c>
      <c r="T56" s="28">
        <v>10000</v>
      </c>
      <c r="U56" s="19" t="s">
        <v>21</v>
      </c>
      <c r="V56" s="20">
        <f t="shared" si="2"/>
        <v>10000</v>
      </c>
      <c r="W56" s="21">
        <f>+T56*2.87%</f>
        <v>287</v>
      </c>
      <c r="X56" s="22"/>
      <c r="Y56" s="22">
        <f t="shared" si="7"/>
        <v>304</v>
      </c>
      <c r="Z56" s="22"/>
      <c r="AA56" s="23">
        <f>+W56+Y56</f>
        <v>591</v>
      </c>
      <c r="AB56" s="23">
        <f>+V56-W56-Y56</f>
        <v>9409</v>
      </c>
      <c r="AC56" s="24" t="s">
        <v>32</v>
      </c>
    </row>
    <row r="57" spans="15:29" s="25" customFormat="1" ht="37.5" customHeight="1" x14ac:dyDescent="0.25">
      <c r="O57" s="13">
        <v>52</v>
      </c>
      <c r="P57" s="26" t="s">
        <v>126</v>
      </c>
      <c r="Q57" s="15" t="s">
        <v>87</v>
      </c>
      <c r="R57" s="15" t="s">
        <v>31</v>
      </c>
      <c r="S57" s="27" t="s">
        <v>20</v>
      </c>
      <c r="T57" s="28">
        <v>13750</v>
      </c>
      <c r="U57" s="19" t="s">
        <v>21</v>
      </c>
      <c r="V57" s="20">
        <f t="shared" si="2"/>
        <v>13750</v>
      </c>
      <c r="W57" s="21">
        <f>+V57*2.87%</f>
        <v>394.625</v>
      </c>
      <c r="X57" s="22" t="s">
        <v>22</v>
      </c>
      <c r="Y57" s="22">
        <f t="shared" si="7"/>
        <v>418</v>
      </c>
      <c r="Z57" s="22">
        <v>373.87</v>
      </c>
      <c r="AA57" s="23">
        <f>+W57+Y57+Z57</f>
        <v>1186.4949999999999</v>
      </c>
      <c r="AB57" s="23">
        <f>+V57-W57-Y57-Z57</f>
        <v>12563.504999999999</v>
      </c>
      <c r="AC57" s="24" t="s">
        <v>23</v>
      </c>
    </row>
    <row r="58" spans="15:29" s="25" customFormat="1" ht="37.5" customHeight="1" x14ac:dyDescent="0.25">
      <c r="O58" s="13">
        <v>53</v>
      </c>
      <c r="P58" s="26" t="s">
        <v>127</v>
      </c>
      <c r="Q58" s="15" t="s">
        <v>128</v>
      </c>
      <c r="R58" s="15" t="s">
        <v>129</v>
      </c>
      <c r="S58" s="27" t="s">
        <v>44</v>
      </c>
      <c r="T58" s="28">
        <v>15000</v>
      </c>
      <c r="U58" s="19" t="s">
        <v>21</v>
      </c>
      <c r="V58" s="20">
        <f t="shared" si="2"/>
        <v>15000</v>
      </c>
      <c r="W58" s="21">
        <f t="shared" si="3"/>
        <v>430.5</v>
      </c>
      <c r="X58" s="22" t="s">
        <v>22</v>
      </c>
      <c r="Y58" s="22">
        <f>+T58*3.04%</f>
        <v>456</v>
      </c>
      <c r="Z58" s="22">
        <v>23.25</v>
      </c>
      <c r="AA58" s="23">
        <f>+W58+Y58+Z58</f>
        <v>909.75</v>
      </c>
      <c r="AB58" s="23">
        <f>+V58-W58-Y58-Z58</f>
        <v>14090.25</v>
      </c>
      <c r="AC58" s="24" t="s">
        <v>32</v>
      </c>
    </row>
    <row r="59" spans="15:29" s="25" customFormat="1" ht="37.5" customHeight="1" x14ac:dyDescent="0.25">
      <c r="O59" s="13">
        <v>54</v>
      </c>
      <c r="P59" s="26" t="s">
        <v>130</v>
      </c>
      <c r="Q59" s="15" t="s">
        <v>131</v>
      </c>
      <c r="R59" s="15" t="s">
        <v>19</v>
      </c>
      <c r="S59" s="27" t="s">
        <v>20</v>
      </c>
      <c r="T59" s="28">
        <v>10000</v>
      </c>
      <c r="U59" s="19" t="s">
        <v>21</v>
      </c>
      <c r="V59" s="20">
        <f t="shared" si="2"/>
        <v>10000</v>
      </c>
      <c r="W59" s="21">
        <f>+V59*2.87%</f>
        <v>287</v>
      </c>
      <c r="X59" s="22" t="s">
        <v>22</v>
      </c>
      <c r="Y59" s="22">
        <f>+V59*3.04%</f>
        <v>304</v>
      </c>
      <c r="Z59" s="22">
        <v>23.25</v>
      </c>
      <c r="AA59" s="23">
        <f>+W59+Y59+Z59</f>
        <v>614.25</v>
      </c>
      <c r="AB59" s="23">
        <f>+V59-W59-Y59-Z59</f>
        <v>9385.75</v>
      </c>
      <c r="AC59" s="24" t="s">
        <v>23</v>
      </c>
    </row>
    <row r="60" spans="15:29" s="25" customFormat="1" ht="37.5" customHeight="1" x14ac:dyDescent="0.25">
      <c r="O60" s="13">
        <v>55</v>
      </c>
      <c r="P60" s="26" t="s">
        <v>132</v>
      </c>
      <c r="Q60" s="15" t="s">
        <v>133</v>
      </c>
      <c r="R60" s="15" t="s">
        <v>51</v>
      </c>
      <c r="S60" s="27" t="s">
        <v>44</v>
      </c>
      <c r="T60" s="28">
        <v>85000</v>
      </c>
      <c r="U60" s="19" t="s">
        <v>21</v>
      </c>
      <c r="V60" s="20">
        <f t="shared" si="2"/>
        <v>85000</v>
      </c>
      <c r="W60" s="21">
        <f t="shared" ref="W60:W123" si="8">+V60*2.87%</f>
        <v>2439.5</v>
      </c>
      <c r="X60" s="22">
        <v>8576.99</v>
      </c>
      <c r="Y60" s="22">
        <f>+V60*3.04%</f>
        <v>2584</v>
      </c>
      <c r="Z60" s="22">
        <v>2116.54</v>
      </c>
      <c r="AA60" s="23">
        <f>+W60+X60+Y60+Z60</f>
        <v>15717.029999999999</v>
      </c>
      <c r="AB60" s="23">
        <f>+V60-W60-X60-Y60-Z60</f>
        <v>69282.97</v>
      </c>
      <c r="AC60" s="24" t="s">
        <v>23</v>
      </c>
    </row>
    <row r="61" spans="15:29" s="25" customFormat="1" ht="37.5" customHeight="1" x14ac:dyDescent="0.25">
      <c r="O61" s="13">
        <v>56</v>
      </c>
      <c r="P61" s="26" t="s">
        <v>134</v>
      </c>
      <c r="Q61" s="15" t="s">
        <v>25</v>
      </c>
      <c r="R61" s="15" t="s">
        <v>114</v>
      </c>
      <c r="S61" s="27" t="s">
        <v>20</v>
      </c>
      <c r="T61" s="28">
        <v>10000</v>
      </c>
      <c r="U61" s="19" t="s">
        <v>21</v>
      </c>
      <c r="V61" s="20">
        <f t="shared" si="2"/>
        <v>10000</v>
      </c>
      <c r="W61" s="21">
        <f t="shared" si="8"/>
        <v>287</v>
      </c>
      <c r="X61" s="22" t="s">
        <v>22</v>
      </c>
      <c r="Y61" s="22">
        <f>+V61*3.04%</f>
        <v>304</v>
      </c>
      <c r="Z61" s="22">
        <v>23.25</v>
      </c>
      <c r="AA61" s="23">
        <f>+W61+Y61+Z61</f>
        <v>614.25</v>
      </c>
      <c r="AB61" s="23">
        <f>+V61-W61-Y61-Z61</f>
        <v>9385.75</v>
      </c>
      <c r="AC61" s="24" t="s">
        <v>23</v>
      </c>
    </row>
    <row r="62" spans="15:29" s="25" customFormat="1" ht="37.5" customHeight="1" x14ac:dyDescent="0.25">
      <c r="O62" s="13">
        <v>57</v>
      </c>
      <c r="P62" s="26" t="s">
        <v>135</v>
      </c>
      <c r="Q62" s="15" t="s">
        <v>55</v>
      </c>
      <c r="R62" s="15" t="s">
        <v>48</v>
      </c>
      <c r="S62" s="27" t="s">
        <v>20</v>
      </c>
      <c r="T62" s="28">
        <v>10000</v>
      </c>
      <c r="U62" s="19" t="s">
        <v>21</v>
      </c>
      <c r="V62" s="20">
        <f t="shared" si="2"/>
        <v>10000</v>
      </c>
      <c r="W62" s="21">
        <f t="shared" si="8"/>
        <v>287</v>
      </c>
      <c r="X62" s="22" t="s">
        <v>22</v>
      </c>
      <c r="Y62" s="22">
        <f t="shared" ref="Y62:Y125" si="9">+V62*3.04%</f>
        <v>304</v>
      </c>
      <c r="Z62" s="22">
        <v>23.25</v>
      </c>
      <c r="AA62" s="23">
        <f>+W62+Y62+Z62</f>
        <v>614.25</v>
      </c>
      <c r="AB62" s="23">
        <f>+V62-W62-Y62-Z62</f>
        <v>9385.75</v>
      </c>
      <c r="AC62" s="24" t="s">
        <v>23</v>
      </c>
    </row>
    <row r="63" spans="15:29" s="25" customFormat="1" ht="37.5" customHeight="1" x14ac:dyDescent="0.25">
      <c r="O63" s="30">
        <v>58</v>
      </c>
      <c r="P63" s="26" t="s">
        <v>136</v>
      </c>
      <c r="Q63" s="15" t="s">
        <v>137</v>
      </c>
      <c r="R63" s="15" t="s">
        <v>114</v>
      </c>
      <c r="S63" s="27" t="s">
        <v>20</v>
      </c>
      <c r="T63" s="28">
        <v>10000</v>
      </c>
      <c r="U63" s="19" t="s">
        <v>21</v>
      </c>
      <c r="V63" s="20">
        <f t="shared" si="2"/>
        <v>10000</v>
      </c>
      <c r="W63" s="21">
        <f t="shared" si="8"/>
        <v>287</v>
      </c>
      <c r="X63" s="22" t="s">
        <v>22</v>
      </c>
      <c r="Y63" s="22">
        <f t="shared" si="9"/>
        <v>304</v>
      </c>
      <c r="Z63" s="22">
        <v>1373.37</v>
      </c>
      <c r="AA63" s="23">
        <f>+W63+Y63+Z63</f>
        <v>1964.37</v>
      </c>
      <c r="AB63" s="23">
        <f>+V63-W63-Y63-Z63</f>
        <v>8035.63</v>
      </c>
      <c r="AC63" s="24" t="s">
        <v>23</v>
      </c>
    </row>
    <row r="64" spans="15:29" s="25" customFormat="1" ht="37.5" customHeight="1" x14ac:dyDescent="0.25">
      <c r="O64" s="13">
        <v>59</v>
      </c>
      <c r="P64" s="26" t="s">
        <v>138</v>
      </c>
      <c r="Q64" s="15" t="s">
        <v>139</v>
      </c>
      <c r="R64" s="15" t="s">
        <v>56</v>
      </c>
      <c r="S64" s="27" t="s">
        <v>44</v>
      </c>
      <c r="T64" s="28">
        <v>75000</v>
      </c>
      <c r="U64" s="19" t="s">
        <v>21</v>
      </c>
      <c r="V64" s="20">
        <f t="shared" si="2"/>
        <v>75000</v>
      </c>
      <c r="W64" s="21">
        <f t="shared" si="8"/>
        <v>2152.5</v>
      </c>
      <c r="X64" s="22">
        <v>6309.38</v>
      </c>
      <c r="Y64" s="22">
        <f t="shared" si="9"/>
        <v>2280</v>
      </c>
      <c r="Z64" s="22">
        <v>11441.71</v>
      </c>
      <c r="AA64" s="23">
        <f>+W64+X64+Y64+Z64</f>
        <v>22183.59</v>
      </c>
      <c r="AB64" s="23">
        <f>+V64-W64-X64-Y64-Z64</f>
        <v>52816.409999999996</v>
      </c>
      <c r="AC64" s="24" t="s">
        <v>23</v>
      </c>
    </row>
    <row r="65" spans="15:29" s="25" customFormat="1" ht="37.5" customHeight="1" x14ac:dyDescent="0.25">
      <c r="O65" s="13">
        <v>60</v>
      </c>
      <c r="P65" s="26" t="s">
        <v>140</v>
      </c>
      <c r="Q65" s="15" t="s">
        <v>141</v>
      </c>
      <c r="R65" s="15" t="s">
        <v>31</v>
      </c>
      <c r="S65" s="27" t="s">
        <v>20</v>
      </c>
      <c r="T65" s="28">
        <v>10000</v>
      </c>
      <c r="U65" s="19" t="s">
        <v>21</v>
      </c>
      <c r="V65" s="20">
        <f t="shared" si="2"/>
        <v>10000</v>
      </c>
      <c r="W65" s="21">
        <f t="shared" si="8"/>
        <v>287</v>
      </c>
      <c r="X65" s="22" t="s">
        <v>22</v>
      </c>
      <c r="Y65" s="22">
        <f t="shared" si="9"/>
        <v>304</v>
      </c>
      <c r="Z65" s="22">
        <v>2661.18</v>
      </c>
      <c r="AA65" s="23">
        <f>+W65+Y65+Z65</f>
        <v>3252.18</v>
      </c>
      <c r="AB65" s="23">
        <f>+V65-W65-Y65-Z65</f>
        <v>6747.82</v>
      </c>
      <c r="AC65" s="24" t="s">
        <v>32</v>
      </c>
    </row>
    <row r="66" spans="15:29" s="25" customFormat="1" ht="37.5" customHeight="1" x14ac:dyDescent="0.25">
      <c r="O66" s="30">
        <v>61</v>
      </c>
      <c r="P66" s="26" t="s">
        <v>142</v>
      </c>
      <c r="Q66" s="15" t="s">
        <v>143</v>
      </c>
      <c r="R66" s="15" t="s">
        <v>144</v>
      </c>
      <c r="S66" s="27" t="s">
        <v>44</v>
      </c>
      <c r="T66" s="28">
        <v>50000</v>
      </c>
      <c r="U66" s="19" t="s">
        <v>21</v>
      </c>
      <c r="V66" s="20">
        <f t="shared" si="2"/>
        <v>50000</v>
      </c>
      <c r="W66" s="21">
        <f t="shared" si="8"/>
        <v>1435</v>
      </c>
      <c r="X66" s="22">
        <v>1651.48</v>
      </c>
      <c r="Y66" s="22">
        <f t="shared" si="9"/>
        <v>1520</v>
      </c>
      <c r="Z66" s="22">
        <v>7128.11</v>
      </c>
      <c r="AA66" s="23">
        <f>+W66+X66+Y66+Z66</f>
        <v>11734.59</v>
      </c>
      <c r="AB66" s="23">
        <f>+V66-W66-X66-Y66-Z66</f>
        <v>38265.409999999996</v>
      </c>
      <c r="AC66" s="24" t="s">
        <v>32</v>
      </c>
    </row>
    <row r="67" spans="15:29" s="25" customFormat="1" ht="37.5" customHeight="1" x14ac:dyDescent="0.25">
      <c r="O67" s="13">
        <v>62</v>
      </c>
      <c r="P67" s="26" t="s">
        <v>145</v>
      </c>
      <c r="Q67" s="15" t="s">
        <v>27</v>
      </c>
      <c r="R67" s="15" t="s">
        <v>114</v>
      </c>
      <c r="S67" s="27" t="s">
        <v>20</v>
      </c>
      <c r="T67" s="28">
        <v>10000</v>
      </c>
      <c r="U67" s="19" t="s">
        <v>21</v>
      </c>
      <c r="V67" s="20">
        <f t="shared" si="2"/>
        <v>10000</v>
      </c>
      <c r="W67" s="21">
        <f t="shared" si="8"/>
        <v>287</v>
      </c>
      <c r="X67" s="22" t="s">
        <v>22</v>
      </c>
      <c r="Y67" s="22">
        <f t="shared" si="9"/>
        <v>304</v>
      </c>
      <c r="Z67" s="22">
        <v>2337.87</v>
      </c>
      <c r="AA67" s="23">
        <f t="shared" ref="AA67:AA73" si="10">+W67+Y67+Z67</f>
        <v>2928.87</v>
      </c>
      <c r="AB67" s="23">
        <f t="shared" ref="AB67:AB73" si="11">+V67-W67-Y67-Z67</f>
        <v>7071.13</v>
      </c>
      <c r="AC67" s="24" t="s">
        <v>23</v>
      </c>
    </row>
    <row r="68" spans="15:29" s="25" customFormat="1" ht="37.5" customHeight="1" x14ac:dyDescent="0.25">
      <c r="O68" s="13">
        <v>63</v>
      </c>
      <c r="P68" s="26" t="s">
        <v>146</v>
      </c>
      <c r="Q68" s="15" t="s">
        <v>137</v>
      </c>
      <c r="R68" s="15" t="s">
        <v>19</v>
      </c>
      <c r="S68" s="27" t="s">
        <v>20</v>
      </c>
      <c r="T68" s="28">
        <v>10000</v>
      </c>
      <c r="U68" s="19" t="s">
        <v>21</v>
      </c>
      <c r="V68" s="20">
        <f t="shared" si="2"/>
        <v>10000</v>
      </c>
      <c r="W68" s="21">
        <f t="shared" si="8"/>
        <v>287</v>
      </c>
      <c r="X68" s="22" t="s">
        <v>22</v>
      </c>
      <c r="Y68" s="22">
        <f t="shared" si="9"/>
        <v>304</v>
      </c>
      <c r="Z68" s="22">
        <v>3461.04</v>
      </c>
      <c r="AA68" s="23">
        <f t="shared" si="10"/>
        <v>4052.04</v>
      </c>
      <c r="AB68" s="23">
        <f t="shared" si="11"/>
        <v>5947.96</v>
      </c>
      <c r="AC68" s="24" t="s">
        <v>23</v>
      </c>
    </row>
    <row r="69" spans="15:29" s="25" customFormat="1" ht="37.5" customHeight="1" x14ac:dyDescent="0.25">
      <c r="O69" s="13">
        <v>64</v>
      </c>
      <c r="P69" s="26" t="s">
        <v>147</v>
      </c>
      <c r="Q69" s="15" t="s">
        <v>27</v>
      </c>
      <c r="R69" s="15" t="s">
        <v>148</v>
      </c>
      <c r="S69" s="27" t="s">
        <v>20</v>
      </c>
      <c r="T69" s="28">
        <v>13550</v>
      </c>
      <c r="U69" s="19" t="s">
        <v>21</v>
      </c>
      <c r="V69" s="20">
        <f t="shared" si="2"/>
        <v>13550</v>
      </c>
      <c r="W69" s="21">
        <f>+V69*2.87%</f>
        <v>388.88499999999999</v>
      </c>
      <c r="X69" s="22" t="s">
        <v>22</v>
      </c>
      <c r="Y69" s="22">
        <f>+V69*3.04%</f>
        <v>411.92</v>
      </c>
      <c r="Z69" s="22">
        <v>868.25</v>
      </c>
      <c r="AA69" s="23">
        <f t="shared" si="10"/>
        <v>1669.0550000000001</v>
      </c>
      <c r="AB69" s="23">
        <f t="shared" si="11"/>
        <v>11880.945</v>
      </c>
      <c r="AC69" s="24" t="s">
        <v>23</v>
      </c>
    </row>
    <row r="70" spans="15:29" s="25" customFormat="1" ht="37.5" customHeight="1" x14ac:dyDescent="0.25">
      <c r="O70" s="13">
        <v>65</v>
      </c>
      <c r="P70" s="26" t="s">
        <v>149</v>
      </c>
      <c r="Q70" s="15" t="s">
        <v>30</v>
      </c>
      <c r="R70" s="15" t="s">
        <v>70</v>
      </c>
      <c r="S70" s="27" t="s">
        <v>44</v>
      </c>
      <c r="T70" s="28">
        <v>12650</v>
      </c>
      <c r="U70" s="19" t="s">
        <v>21</v>
      </c>
      <c r="V70" s="20">
        <f t="shared" si="2"/>
        <v>12650</v>
      </c>
      <c r="W70" s="21">
        <f t="shared" si="8"/>
        <v>363.05500000000001</v>
      </c>
      <c r="X70" s="22" t="s">
        <v>22</v>
      </c>
      <c r="Y70" s="22">
        <f t="shared" si="9"/>
        <v>384.56</v>
      </c>
      <c r="Z70" s="22">
        <v>9886.2099999999991</v>
      </c>
      <c r="AA70" s="23">
        <f t="shared" si="10"/>
        <v>10633.824999999999</v>
      </c>
      <c r="AB70" s="23">
        <f t="shared" si="11"/>
        <v>2016.1750000000011</v>
      </c>
      <c r="AC70" s="24" t="s">
        <v>32</v>
      </c>
    </row>
    <row r="71" spans="15:29" s="25" customFormat="1" ht="37.5" customHeight="1" x14ac:dyDescent="0.25">
      <c r="O71" s="13">
        <v>66</v>
      </c>
      <c r="P71" s="26" t="s">
        <v>150</v>
      </c>
      <c r="Q71" s="15" t="s">
        <v>112</v>
      </c>
      <c r="R71" s="15" t="s">
        <v>48</v>
      </c>
      <c r="S71" s="27" t="s">
        <v>20</v>
      </c>
      <c r="T71" s="28">
        <v>10000</v>
      </c>
      <c r="U71" s="19" t="s">
        <v>21</v>
      </c>
      <c r="V71" s="20">
        <f>+T71</f>
        <v>10000</v>
      </c>
      <c r="W71" s="21">
        <f t="shared" si="8"/>
        <v>287</v>
      </c>
      <c r="X71" s="22" t="s">
        <v>22</v>
      </c>
      <c r="Y71" s="22">
        <f t="shared" si="9"/>
        <v>304</v>
      </c>
      <c r="Z71" s="22">
        <v>23.25</v>
      </c>
      <c r="AA71" s="23">
        <f t="shared" si="10"/>
        <v>614.25</v>
      </c>
      <c r="AB71" s="23">
        <f t="shared" si="11"/>
        <v>9385.75</v>
      </c>
      <c r="AC71" s="24" t="s">
        <v>23</v>
      </c>
    </row>
    <row r="72" spans="15:29" s="25" customFormat="1" ht="37.5" customHeight="1" x14ac:dyDescent="0.25">
      <c r="O72" s="13">
        <v>67</v>
      </c>
      <c r="P72" s="26" t="s">
        <v>151</v>
      </c>
      <c r="Q72" s="15" t="s">
        <v>152</v>
      </c>
      <c r="R72" s="15" t="s">
        <v>19</v>
      </c>
      <c r="S72" s="27" t="s">
        <v>20</v>
      </c>
      <c r="T72" s="28">
        <v>10000</v>
      </c>
      <c r="U72" s="19" t="s">
        <v>21</v>
      </c>
      <c r="V72" s="20">
        <f>+T72</f>
        <v>10000</v>
      </c>
      <c r="W72" s="21">
        <f t="shared" si="8"/>
        <v>287</v>
      </c>
      <c r="X72" s="22" t="s">
        <v>22</v>
      </c>
      <c r="Y72" s="22">
        <f t="shared" si="9"/>
        <v>304</v>
      </c>
      <c r="Z72" s="22">
        <v>704.88</v>
      </c>
      <c r="AA72" s="23">
        <f t="shared" si="10"/>
        <v>1295.8800000000001</v>
      </c>
      <c r="AB72" s="23">
        <f t="shared" si="11"/>
        <v>8704.1200000000008</v>
      </c>
      <c r="AC72" s="24" t="s">
        <v>23</v>
      </c>
    </row>
    <row r="73" spans="15:29" s="25" customFormat="1" ht="37.5" customHeight="1" x14ac:dyDescent="0.25">
      <c r="O73" s="13">
        <v>68</v>
      </c>
      <c r="P73" s="26" t="s">
        <v>153</v>
      </c>
      <c r="Q73" s="15" t="s">
        <v>116</v>
      </c>
      <c r="R73" s="15" t="s">
        <v>154</v>
      </c>
      <c r="S73" s="27" t="s">
        <v>20</v>
      </c>
      <c r="T73" s="28">
        <v>19000</v>
      </c>
      <c r="U73" s="19" t="s">
        <v>21</v>
      </c>
      <c r="V73" s="20">
        <f t="shared" ref="V73:V136" si="12">+T73</f>
        <v>19000</v>
      </c>
      <c r="W73" s="21">
        <f t="shared" si="8"/>
        <v>545.29999999999995</v>
      </c>
      <c r="X73" s="22" t="s">
        <v>22</v>
      </c>
      <c r="Y73" s="22">
        <f t="shared" si="9"/>
        <v>577.6</v>
      </c>
      <c r="Z73" s="22">
        <v>23.25</v>
      </c>
      <c r="AA73" s="23">
        <f t="shared" si="10"/>
        <v>1146.1500000000001</v>
      </c>
      <c r="AB73" s="23">
        <f t="shared" si="11"/>
        <v>17853.850000000002</v>
      </c>
      <c r="AC73" s="24" t="s">
        <v>23</v>
      </c>
    </row>
    <row r="74" spans="15:29" s="25" customFormat="1" ht="37.5" customHeight="1" x14ac:dyDescent="0.25">
      <c r="O74" s="13">
        <v>69</v>
      </c>
      <c r="P74" s="26" t="s">
        <v>155</v>
      </c>
      <c r="Q74" s="15" t="s">
        <v>156</v>
      </c>
      <c r="R74" s="15" t="s">
        <v>70</v>
      </c>
      <c r="S74" s="27" t="s">
        <v>44</v>
      </c>
      <c r="T74" s="28">
        <v>12000</v>
      </c>
      <c r="U74" s="19" t="s">
        <v>21</v>
      </c>
      <c r="V74" s="20">
        <f t="shared" si="12"/>
        <v>12000</v>
      </c>
      <c r="W74" s="21">
        <f t="shared" si="8"/>
        <v>344.4</v>
      </c>
      <c r="X74" s="22" t="s">
        <v>22</v>
      </c>
      <c r="Y74" s="22">
        <f t="shared" si="9"/>
        <v>364.8</v>
      </c>
      <c r="Z74" s="22">
        <v>23.25</v>
      </c>
      <c r="AA74" s="23">
        <f>+W74+Y74+Z74</f>
        <v>732.45</v>
      </c>
      <c r="AB74" s="23">
        <f>+V74-W74-Y74-Z74</f>
        <v>11267.550000000001</v>
      </c>
      <c r="AC74" s="24" t="s">
        <v>23</v>
      </c>
    </row>
    <row r="75" spans="15:29" s="25" customFormat="1" ht="37.5" customHeight="1" x14ac:dyDescent="0.25">
      <c r="O75" s="13">
        <v>70</v>
      </c>
      <c r="P75" s="26" t="s">
        <v>157</v>
      </c>
      <c r="Q75" s="15" t="s">
        <v>34</v>
      </c>
      <c r="R75" s="15" t="s">
        <v>56</v>
      </c>
      <c r="S75" s="27" t="s">
        <v>36</v>
      </c>
      <c r="T75" s="28">
        <v>75000</v>
      </c>
      <c r="U75" s="19" t="s">
        <v>21</v>
      </c>
      <c r="V75" s="20">
        <f t="shared" si="12"/>
        <v>75000</v>
      </c>
      <c r="W75" s="21">
        <f t="shared" si="8"/>
        <v>2152.5</v>
      </c>
      <c r="X75" s="22">
        <v>6309.38</v>
      </c>
      <c r="Y75" s="22">
        <f t="shared" si="9"/>
        <v>2280</v>
      </c>
      <c r="Z75" s="22">
        <v>4913.01</v>
      </c>
      <c r="AA75" s="23">
        <f>+W75+X75+Y75+Z75</f>
        <v>15654.890000000001</v>
      </c>
      <c r="AB75" s="23">
        <f>+V75-W75-X75-Y75-Z75</f>
        <v>59345.109999999993</v>
      </c>
      <c r="AC75" s="24" t="s">
        <v>23</v>
      </c>
    </row>
    <row r="76" spans="15:29" s="25" customFormat="1" ht="37.5" customHeight="1" x14ac:dyDescent="0.25">
      <c r="O76" s="13">
        <v>71</v>
      </c>
      <c r="P76" s="26" t="s">
        <v>158</v>
      </c>
      <c r="Q76" s="31" t="s">
        <v>159</v>
      </c>
      <c r="R76" s="15" t="s">
        <v>114</v>
      </c>
      <c r="S76" s="27" t="s">
        <v>20</v>
      </c>
      <c r="T76" s="28">
        <v>10000</v>
      </c>
      <c r="U76" s="19" t="s">
        <v>21</v>
      </c>
      <c r="V76" s="20">
        <f t="shared" si="12"/>
        <v>10000</v>
      </c>
      <c r="W76" s="21">
        <f t="shared" si="8"/>
        <v>287</v>
      </c>
      <c r="X76" s="22" t="s">
        <v>22</v>
      </c>
      <c r="Y76" s="22">
        <f t="shared" si="9"/>
        <v>304</v>
      </c>
      <c r="Z76" s="22">
        <v>23.25</v>
      </c>
      <c r="AA76" s="23">
        <f>+W76+Y76+Z76</f>
        <v>614.25</v>
      </c>
      <c r="AB76" s="23">
        <f>+V76-W76-Y76-Z76</f>
        <v>9385.75</v>
      </c>
      <c r="AC76" s="24" t="s">
        <v>23</v>
      </c>
    </row>
    <row r="77" spans="15:29" s="25" customFormat="1" ht="37.5" customHeight="1" x14ac:dyDescent="0.25">
      <c r="O77" s="13">
        <v>72</v>
      </c>
      <c r="P77" s="26" t="s">
        <v>160</v>
      </c>
      <c r="Q77" s="15" t="s">
        <v>27</v>
      </c>
      <c r="R77" s="15" t="s">
        <v>59</v>
      </c>
      <c r="S77" s="27" t="s">
        <v>36</v>
      </c>
      <c r="T77" s="28">
        <v>60000</v>
      </c>
      <c r="U77" s="19" t="s">
        <v>21</v>
      </c>
      <c r="V77" s="20">
        <f t="shared" si="12"/>
        <v>60000</v>
      </c>
      <c r="W77" s="21">
        <f t="shared" si="8"/>
        <v>1722</v>
      </c>
      <c r="X77" s="22">
        <v>3486.68</v>
      </c>
      <c r="Y77" s="22">
        <f t="shared" si="9"/>
        <v>1824</v>
      </c>
      <c r="Z77" s="22">
        <v>123.25</v>
      </c>
      <c r="AA77" s="23">
        <f>+W77+X77+Y77+Z77</f>
        <v>7155.93</v>
      </c>
      <c r="AB77" s="23">
        <f>+V77-W77-X77-Y77-Z77</f>
        <v>52844.07</v>
      </c>
      <c r="AC77" s="24" t="s">
        <v>23</v>
      </c>
    </row>
    <row r="78" spans="15:29" s="25" customFormat="1" ht="37.5" customHeight="1" x14ac:dyDescent="0.25">
      <c r="O78" s="13">
        <v>73</v>
      </c>
      <c r="P78" s="26" t="s">
        <v>161</v>
      </c>
      <c r="Q78" s="15" t="s">
        <v>56</v>
      </c>
      <c r="R78" s="15" t="s">
        <v>56</v>
      </c>
      <c r="S78" s="27" t="s">
        <v>36</v>
      </c>
      <c r="T78" s="28">
        <v>75000</v>
      </c>
      <c r="U78" s="19" t="s">
        <v>21</v>
      </c>
      <c r="V78" s="20">
        <f t="shared" si="12"/>
        <v>75000</v>
      </c>
      <c r="W78" s="21">
        <f t="shared" si="8"/>
        <v>2152.5</v>
      </c>
      <c r="X78" s="22">
        <v>6309.38</v>
      </c>
      <c r="Y78" s="22">
        <f t="shared" si="9"/>
        <v>2280</v>
      </c>
      <c r="Z78" s="22">
        <v>1855.74</v>
      </c>
      <c r="AA78" s="23">
        <f>+W78+X78+Y78+Z78</f>
        <v>12597.62</v>
      </c>
      <c r="AB78" s="23">
        <f>+V78-W78-X78-Y78-Z78</f>
        <v>62402.38</v>
      </c>
      <c r="AC78" s="24" t="s">
        <v>23</v>
      </c>
    </row>
    <row r="79" spans="15:29" s="25" customFormat="1" ht="37.5" customHeight="1" x14ac:dyDescent="0.25">
      <c r="O79" s="13">
        <v>74</v>
      </c>
      <c r="P79" s="26" t="s">
        <v>162</v>
      </c>
      <c r="Q79" s="15" t="s">
        <v>27</v>
      </c>
      <c r="R79" s="15" t="s">
        <v>114</v>
      </c>
      <c r="S79" s="27" t="s">
        <v>20</v>
      </c>
      <c r="T79" s="28">
        <v>11440</v>
      </c>
      <c r="U79" s="19" t="s">
        <v>21</v>
      </c>
      <c r="V79" s="20">
        <f t="shared" si="12"/>
        <v>11440</v>
      </c>
      <c r="W79" s="21">
        <f t="shared" si="8"/>
        <v>328.32799999999997</v>
      </c>
      <c r="X79" s="22" t="s">
        <v>22</v>
      </c>
      <c r="Y79" s="22">
        <f t="shared" si="9"/>
        <v>347.77600000000001</v>
      </c>
      <c r="Z79" s="22">
        <v>2085.8200000000002</v>
      </c>
      <c r="AA79" s="23">
        <v>2761.93</v>
      </c>
      <c r="AB79" s="23">
        <v>8678.07</v>
      </c>
      <c r="AC79" s="24" t="s">
        <v>23</v>
      </c>
    </row>
    <row r="80" spans="15:29" s="25" customFormat="1" ht="37.5" customHeight="1" x14ac:dyDescent="0.25">
      <c r="O80" s="13">
        <v>75</v>
      </c>
      <c r="P80" s="26" t="s">
        <v>163</v>
      </c>
      <c r="Q80" s="15" t="s">
        <v>92</v>
      </c>
      <c r="R80" s="15" t="s">
        <v>144</v>
      </c>
      <c r="S80" s="27" t="s">
        <v>44</v>
      </c>
      <c r="T80" s="28">
        <v>50000</v>
      </c>
      <c r="U80" s="19" t="s">
        <v>21</v>
      </c>
      <c r="V80" s="20">
        <f t="shared" si="12"/>
        <v>50000</v>
      </c>
      <c r="W80" s="21">
        <f t="shared" si="8"/>
        <v>1435</v>
      </c>
      <c r="X80" s="22">
        <v>1854</v>
      </c>
      <c r="Y80" s="22">
        <f t="shared" si="9"/>
        <v>1520</v>
      </c>
      <c r="Z80" s="22">
        <v>23.25</v>
      </c>
      <c r="AA80" s="23">
        <f>+W80+X80+Y80+Z80</f>
        <v>4832.25</v>
      </c>
      <c r="AB80" s="23">
        <f>+V80-W80-X80-Y80-Z80</f>
        <v>45167.75</v>
      </c>
      <c r="AC80" s="24" t="s">
        <v>23</v>
      </c>
    </row>
    <row r="81" spans="15:29" s="25" customFormat="1" ht="37.5" customHeight="1" x14ac:dyDescent="0.25">
      <c r="O81" s="13">
        <v>76</v>
      </c>
      <c r="P81" s="26" t="s">
        <v>164</v>
      </c>
      <c r="Q81" s="15" t="s">
        <v>152</v>
      </c>
      <c r="R81" s="15" t="s">
        <v>19</v>
      </c>
      <c r="S81" s="27" t="s">
        <v>20</v>
      </c>
      <c r="T81" s="28">
        <v>10000</v>
      </c>
      <c r="U81" s="19" t="s">
        <v>21</v>
      </c>
      <c r="V81" s="20">
        <f t="shared" si="12"/>
        <v>10000</v>
      </c>
      <c r="W81" s="21">
        <f t="shared" si="8"/>
        <v>287</v>
      </c>
      <c r="X81" s="22" t="s">
        <v>22</v>
      </c>
      <c r="Y81" s="22">
        <f t="shared" si="9"/>
        <v>304</v>
      </c>
      <c r="Z81" s="22">
        <v>23.25</v>
      </c>
      <c r="AA81" s="23">
        <f>+W81+Y81+Z81</f>
        <v>614.25</v>
      </c>
      <c r="AB81" s="23">
        <f>+V81-W81-Y81-Z81</f>
        <v>9385.75</v>
      </c>
      <c r="AC81" s="24" t="s">
        <v>23</v>
      </c>
    </row>
    <row r="82" spans="15:29" s="25" customFormat="1" ht="37.5" customHeight="1" x14ac:dyDescent="0.25">
      <c r="O82" s="13">
        <v>77</v>
      </c>
      <c r="P82" s="26" t="s">
        <v>165</v>
      </c>
      <c r="Q82" s="15" t="s">
        <v>55</v>
      </c>
      <c r="R82" s="15" t="s">
        <v>129</v>
      </c>
      <c r="S82" s="27" t="s">
        <v>44</v>
      </c>
      <c r="T82" s="28">
        <v>10000</v>
      </c>
      <c r="U82" s="19" t="s">
        <v>21</v>
      </c>
      <c r="V82" s="20">
        <f t="shared" si="12"/>
        <v>10000</v>
      </c>
      <c r="W82" s="21">
        <f t="shared" si="8"/>
        <v>287</v>
      </c>
      <c r="X82" s="22" t="s">
        <v>22</v>
      </c>
      <c r="Y82" s="22">
        <f t="shared" si="9"/>
        <v>304</v>
      </c>
      <c r="Z82" s="22">
        <v>23.25</v>
      </c>
      <c r="AA82" s="23">
        <f>+W82+Y82+Z82</f>
        <v>614.25</v>
      </c>
      <c r="AB82" s="23">
        <f>+V82-W82-Y82-Z82</f>
        <v>9385.75</v>
      </c>
      <c r="AC82" s="24" t="s">
        <v>32</v>
      </c>
    </row>
    <row r="83" spans="15:29" s="25" customFormat="1" ht="37.5" customHeight="1" x14ac:dyDescent="0.25">
      <c r="O83" s="30">
        <v>78</v>
      </c>
      <c r="P83" s="26" t="s">
        <v>166</v>
      </c>
      <c r="Q83" s="15" t="s">
        <v>167</v>
      </c>
      <c r="R83" s="15" t="s">
        <v>56</v>
      </c>
      <c r="S83" s="27" t="s">
        <v>36</v>
      </c>
      <c r="T83" s="28">
        <v>75000</v>
      </c>
      <c r="U83" s="19" t="s">
        <v>21</v>
      </c>
      <c r="V83" s="20">
        <f t="shared" si="12"/>
        <v>75000</v>
      </c>
      <c r="W83" s="21">
        <f t="shared" si="8"/>
        <v>2152.5</v>
      </c>
      <c r="X83" s="22">
        <v>5769.33</v>
      </c>
      <c r="Y83" s="22">
        <f>+V83*3.04%</f>
        <v>2280</v>
      </c>
      <c r="Z83" s="22">
        <v>10092.52</v>
      </c>
      <c r="AA83" s="23">
        <f>+W83+X83+Y83+Z83</f>
        <v>20294.349999999999</v>
      </c>
      <c r="AB83" s="23">
        <f>+V83-W83-X83-Y83-Z83</f>
        <v>54705.649999999994</v>
      </c>
      <c r="AC83" s="24" t="s">
        <v>32</v>
      </c>
    </row>
    <row r="84" spans="15:29" s="25" customFormat="1" ht="37.5" customHeight="1" x14ac:dyDescent="0.25">
      <c r="O84" s="13">
        <v>79</v>
      </c>
      <c r="P84" s="26" t="s">
        <v>168</v>
      </c>
      <c r="Q84" s="15" t="s">
        <v>38</v>
      </c>
      <c r="R84" s="15" t="s">
        <v>169</v>
      </c>
      <c r="S84" s="27" t="s">
        <v>20</v>
      </c>
      <c r="T84" s="28">
        <v>10000</v>
      </c>
      <c r="U84" s="19" t="s">
        <v>21</v>
      </c>
      <c r="V84" s="20">
        <f t="shared" si="12"/>
        <v>10000</v>
      </c>
      <c r="W84" s="21">
        <f t="shared" si="8"/>
        <v>287</v>
      </c>
      <c r="X84" s="22" t="s">
        <v>22</v>
      </c>
      <c r="Y84" s="22">
        <f t="shared" si="9"/>
        <v>304</v>
      </c>
      <c r="Z84" s="22">
        <v>23.25</v>
      </c>
      <c r="AA84" s="23">
        <f>+W84+Y84+Z84</f>
        <v>614.25</v>
      </c>
      <c r="AB84" s="23">
        <f>+V84-W84-Y84-Z84</f>
        <v>9385.75</v>
      </c>
      <c r="AC84" s="24" t="s">
        <v>32</v>
      </c>
    </row>
    <row r="85" spans="15:29" s="25" customFormat="1" ht="37.5" customHeight="1" x14ac:dyDescent="0.25">
      <c r="O85" s="13">
        <v>80</v>
      </c>
      <c r="P85" s="26" t="s">
        <v>170</v>
      </c>
      <c r="Q85" s="15" t="s">
        <v>110</v>
      </c>
      <c r="R85" s="15" t="s">
        <v>19</v>
      </c>
      <c r="S85" s="27" t="s">
        <v>20</v>
      </c>
      <c r="T85" s="28">
        <v>10000</v>
      </c>
      <c r="U85" s="19" t="s">
        <v>21</v>
      </c>
      <c r="V85" s="20">
        <f t="shared" si="12"/>
        <v>10000</v>
      </c>
      <c r="W85" s="21">
        <f t="shared" si="8"/>
        <v>287</v>
      </c>
      <c r="X85" s="22" t="s">
        <v>22</v>
      </c>
      <c r="Y85" s="22">
        <f t="shared" si="9"/>
        <v>304</v>
      </c>
      <c r="Z85" s="22">
        <v>23.25</v>
      </c>
      <c r="AA85" s="23">
        <f>+W85+Y85+Z85</f>
        <v>614.25</v>
      </c>
      <c r="AB85" s="23">
        <f>+V85-W85-Y85-Z85</f>
        <v>9385.75</v>
      </c>
      <c r="AC85" s="24" t="s">
        <v>23</v>
      </c>
    </row>
    <row r="86" spans="15:29" s="25" customFormat="1" ht="37.5" customHeight="1" x14ac:dyDescent="0.25">
      <c r="O86" s="13">
        <v>81</v>
      </c>
      <c r="P86" s="26" t="s">
        <v>171</v>
      </c>
      <c r="Q86" s="15" t="s">
        <v>125</v>
      </c>
      <c r="R86" s="15" t="s">
        <v>169</v>
      </c>
      <c r="S86" s="27" t="s">
        <v>71</v>
      </c>
      <c r="T86" s="28">
        <v>10000</v>
      </c>
      <c r="U86" s="19"/>
      <c r="V86" s="20">
        <f t="shared" si="12"/>
        <v>10000</v>
      </c>
      <c r="W86" s="21">
        <f t="shared" si="8"/>
        <v>287</v>
      </c>
      <c r="X86" s="22"/>
      <c r="Y86" s="22">
        <f t="shared" si="9"/>
        <v>304</v>
      </c>
      <c r="Z86" s="22"/>
      <c r="AA86" s="23">
        <f>+W86+Y86</f>
        <v>591</v>
      </c>
      <c r="AB86" s="23">
        <f>+V86-W86-Y86</f>
        <v>9409</v>
      </c>
      <c r="AC86" s="24" t="s">
        <v>32</v>
      </c>
    </row>
    <row r="87" spans="15:29" s="25" customFormat="1" ht="37.5" customHeight="1" x14ac:dyDescent="0.25">
      <c r="O87" s="13">
        <v>82</v>
      </c>
      <c r="P87" s="26" t="s">
        <v>172</v>
      </c>
      <c r="Q87" s="15" t="s">
        <v>173</v>
      </c>
      <c r="R87" s="15" t="s">
        <v>51</v>
      </c>
      <c r="S87" s="27" t="s">
        <v>36</v>
      </c>
      <c r="T87" s="28">
        <v>85000</v>
      </c>
      <c r="U87" s="19" t="s">
        <v>21</v>
      </c>
      <c r="V87" s="20">
        <f t="shared" si="12"/>
        <v>85000</v>
      </c>
      <c r="W87" s="21">
        <f t="shared" si="8"/>
        <v>2439.5</v>
      </c>
      <c r="X87" s="22">
        <v>8576.99</v>
      </c>
      <c r="Y87" s="22">
        <f t="shared" si="9"/>
        <v>2584</v>
      </c>
      <c r="Z87" s="22">
        <v>484.49</v>
      </c>
      <c r="AA87" s="23">
        <f>+W87+X87+Y87+Z87</f>
        <v>14084.98</v>
      </c>
      <c r="AB87" s="23">
        <f>+V87-W87-X87-Y87-Z87</f>
        <v>70915.01999999999</v>
      </c>
      <c r="AC87" s="24" t="s">
        <v>23</v>
      </c>
    </row>
    <row r="88" spans="15:29" s="25" customFormat="1" ht="37.5" customHeight="1" x14ac:dyDescent="0.25">
      <c r="O88" s="13">
        <v>83</v>
      </c>
      <c r="P88" s="26" t="s">
        <v>174</v>
      </c>
      <c r="Q88" s="15" t="s">
        <v>25</v>
      </c>
      <c r="R88" s="15" t="s">
        <v>19</v>
      </c>
      <c r="S88" s="27" t="s">
        <v>20</v>
      </c>
      <c r="T88" s="28">
        <v>10000</v>
      </c>
      <c r="U88" s="19" t="s">
        <v>21</v>
      </c>
      <c r="V88" s="20">
        <f t="shared" si="12"/>
        <v>10000</v>
      </c>
      <c r="W88" s="21">
        <f t="shared" si="8"/>
        <v>287</v>
      </c>
      <c r="X88" s="22" t="s">
        <v>22</v>
      </c>
      <c r="Y88" s="22">
        <f t="shared" si="9"/>
        <v>304</v>
      </c>
      <c r="Z88" s="22" t="s">
        <v>22</v>
      </c>
      <c r="AA88" s="23">
        <f>+W88+Y88</f>
        <v>591</v>
      </c>
      <c r="AB88" s="23">
        <f>+V88-W88-Y88</f>
        <v>9409</v>
      </c>
      <c r="AC88" s="24" t="s">
        <v>23</v>
      </c>
    </row>
    <row r="89" spans="15:29" s="25" customFormat="1" ht="37.5" customHeight="1" x14ac:dyDescent="0.25">
      <c r="O89" s="13">
        <v>84</v>
      </c>
      <c r="P89" s="26" t="s">
        <v>175</v>
      </c>
      <c r="Q89" s="15" t="s">
        <v>176</v>
      </c>
      <c r="R89" s="15" t="s">
        <v>56</v>
      </c>
      <c r="S89" s="27" t="s">
        <v>36</v>
      </c>
      <c r="T89" s="28">
        <v>65000</v>
      </c>
      <c r="U89" s="19" t="s">
        <v>21</v>
      </c>
      <c r="V89" s="20">
        <f t="shared" si="12"/>
        <v>65000</v>
      </c>
      <c r="W89" s="21">
        <f t="shared" si="8"/>
        <v>1865.5</v>
      </c>
      <c r="X89" s="22">
        <v>4427.58</v>
      </c>
      <c r="Y89" s="22">
        <f t="shared" si="9"/>
        <v>1976</v>
      </c>
      <c r="Z89" s="22">
        <v>16754</v>
      </c>
      <c r="AA89" s="23">
        <f>+W89+X89+Y89+Z89</f>
        <v>25023.08</v>
      </c>
      <c r="AB89" s="23">
        <f>+V89-W89-X89-Y89-Z89</f>
        <v>39976.92</v>
      </c>
      <c r="AC89" s="24" t="s">
        <v>23</v>
      </c>
    </row>
    <row r="90" spans="15:29" s="25" customFormat="1" ht="37.5" customHeight="1" x14ac:dyDescent="0.25">
      <c r="O90" s="13">
        <v>85</v>
      </c>
      <c r="P90" s="26" t="s">
        <v>177</v>
      </c>
      <c r="Q90" s="15" t="s">
        <v>141</v>
      </c>
      <c r="R90" s="15" t="s">
        <v>31</v>
      </c>
      <c r="S90" s="27" t="s">
        <v>20</v>
      </c>
      <c r="T90" s="28">
        <v>10000</v>
      </c>
      <c r="U90" s="19" t="s">
        <v>21</v>
      </c>
      <c r="V90" s="20">
        <f t="shared" si="12"/>
        <v>10000</v>
      </c>
      <c r="W90" s="21">
        <f t="shared" si="8"/>
        <v>287</v>
      </c>
      <c r="X90" s="22" t="s">
        <v>22</v>
      </c>
      <c r="Y90" s="22">
        <f t="shared" si="9"/>
        <v>304</v>
      </c>
      <c r="Z90" s="22">
        <v>4695.4799999999996</v>
      </c>
      <c r="AA90" s="23">
        <f>+W90+Y90+Z90</f>
        <v>5286.48</v>
      </c>
      <c r="AB90" s="23">
        <f>+V90-W90-Y90-Z90</f>
        <v>4713.5200000000004</v>
      </c>
      <c r="AC90" s="24" t="s">
        <v>32</v>
      </c>
    </row>
    <row r="91" spans="15:29" s="25" customFormat="1" ht="37.5" customHeight="1" x14ac:dyDescent="0.25">
      <c r="O91" s="30">
        <v>86</v>
      </c>
      <c r="P91" s="26" t="s">
        <v>178</v>
      </c>
      <c r="Q91" s="15" t="s">
        <v>179</v>
      </c>
      <c r="R91" s="15" t="s">
        <v>51</v>
      </c>
      <c r="S91" s="27" t="s">
        <v>36</v>
      </c>
      <c r="T91" s="28">
        <v>85000</v>
      </c>
      <c r="U91" s="19" t="s">
        <v>21</v>
      </c>
      <c r="V91" s="20">
        <f t="shared" si="12"/>
        <v>85000</v>
      </c>
      <c r="W91" s="21">
        <f t="shared" si="8"/>
        <v>2439.5</v>
      </c>
      <c r="X91" s="22">
        <v>7901.93</v>
      </c>
      <c r="Y91" s="22">
        <f t="shared" si="9"/>
        <v>2584</v>
      </c>
      <c r="Z91" s="22">
        <v>3823.49</v>
      </c>
      <c r="AA91" s="23">
        <f>+W91+X91+Y91+Z91</f>
        <v>16748.919999999998</v>
      </c>
      <c r="AB91" s="23">
        <f>+V91-W91-X91-Y91-Z91</f>
        <v>68251.08</v>
      </c>
      <c r="AC91" s="24" t="s">
        <v>32</v>
      </c>
    </row>
    <row r="92" spans="15:29" s="25" customFormat="1" ht="37.5" customHeight="1" x14ac:dyDescent="0.25">
      <c r="O92" s="13">
        <v>87</v>
      </c>
      <c r="P92" s="26" t="s">
        <v>180</v>
      </c>
      <c r="Q92" s="15" t="s">
        <v>55</v>
      </c>
      <c r="R92" s="15" t="s">
        <v>19</v>
      </c>
      <c r="S92" s="27" t="s">
        <v>20</v>
      </c>
      <c r="T92" s="28">
        <v>10000</v>
      </c>
      <c r="U92" s="19" t="s">
        <v>21</v>
      </c>
      <c r="V92" s="20">
        <f t="shared" si="12"/>
        <v>10000</v>
      </c>
      <c r="W92" s="21">
        <f t="shared" si="8"/>
        <v>287</v>
      </c>
      <c r="X92" s="22" t="s">
        <v>22</v>
      </c>
      <c r="Y92" s="22">
        <f t="shared" si="9"/>
        <v>304</v>
      </c>
      <c r="Z92" s="22" t="s">
        <v>22</v>
      </c>
      <c r="AA92" s="23">
        <f>+W92+Y92</f>
        <v>591</v>
      </c>
      <c r="AB92" s="23">
        <f>+V92-W92-Y92</f>
        <v>9409</v>
      </c>
      <c r="AC92" s="24" t="s">
        <v>32</v>
      </c>
    </row>
    <row r="93" spans="15:29" s="25" customFormat="1" ht="37.5" customHeight="1" x14ac:dyDescent="0.25">
      <c r="O93" s="13">
        <v>88</v>
      </c>
      <c r="P93" s="26" t="s">
        <v>181</v>
      </c>
      <c r="Q93" s="15" t="s">
        <v>116</v>
      </c>
      <c r="R93" s="32" t="s">
        <v>182</v>
      </c>
      <c r="S93" s="32" t="s">
        <v>71</v>
      </c>
      <c r="T93" s="35">
        <v>25000</v>
      </c>
      <c r="U93" s="19" t="s">
        <v>21</v>
      </c>
      <c r="V93" s="20">
        <f t="shared" si="12"/>
        <v>25000</v>
      </c>
      <c r="W93" s="21">
        <f t="shared" si="8"/>
        <v>717.5</v>
      </c>
      <c r="X93" s="22" t="s">
        <v>22</v>
      </c>
      <c r="Y93" s="22">
        <f t="shared" si="9"/>
        <v>760</v>
      </c>
      <c r="Z93" s="22">
        <v>23.25</v>
      </c>
      <c r="AA93" s="23">
        <f t="shared" ref="AA93:AA99" si="13">+W93+Y93+Z93</f>
        <v>1500.75</v>
      </c>
      <c r="AB93" s="23">
        <f t="shared" ref="AB93:AB99" si="14">+V93-W93-Y93-Z93</f>
        <v>23499.25</v>
      </c>
      <c r="AC93" s="24" t="s">
        <v>32</v>
      </c>
    </row>
    <row r="94" spans="15:29" s="25" customFormat="1" ht="37.5" customHeight="1" x14ac:dyDescent="0.25">
      <c r="O94" s="13">
        <v>89</v>
      </c>
      <c r="P94" s="26" t="s">
        <v>183</v>
      </c>
      <c r="Q94" s="15" t="s">
        <v>184</v>
      </c>
      <c r="R94" s="36" t="s">
        <v>185</v>
      </c>
      <c r="S94" s="27" t="s">
        <v>36</v>
      </c>
      <c r="T94" s="28">
        <v>28350</v>
      </c>
      <c r="U94" s="19" t="s">
        <v>21</v>
      </c>
      <c r="V94" s="20">
        <f t="shared" si="12"/>
        <v>28350</v>
      </c>
      <c r="W94" s="21">
        <f t="shared" si="8"/>
        <v>813.64499999999998</v>
      </c>
      <c r="X94" s="22" t="s">
        <v>22</v>
      </c>
      <c r="Y94" s="22">
        <f t="shared" si="9"/>
        <v>861.84</v>
      </c>
      <c r="Z94" s="22">
        <v>11700.59</v>
      </c>
      <c r="AA94" s="23">
        <f t="shared" si="13"/>
        <v>13376.075000000001</v>
      </c>
      <c r="AB94" s="23">
        <f>+V94-W94-Y94-Z94</f>
        <v>14973.924999999999</v>
      </c>
      <c r="AC94" s="24" t="s">
        <v>32</v>
      </c>
    </row>
    <row r="95" spans="15:29" s="25" customFormat="1" ht="37.5" customHeight="1" x14ac:dyDescent="0.25">
      <c r="O95" s="13">
        <v>90</v>
      </c>
      <c r="P95" s="26" t="s">
        <v>186</v>
      </c>
      <c r="Q95" s="15" t="s">
        <v>152</v>
      </c>
      <c r="R95" s="15" t="s">
        <v>61</v>
      </c>
      <c r="S95" s="27" t="s">
        <v>20</v>
      </c>
      <c r="T95" s="28">
        <v>15000</v>
      </c>
      <c r="U95" s="19" t="s">
        <v>21</v>
      </c>
      <c r="V95" s="20">
        <f t="shared" si="12"/>
        <v>15000</v>
      </c>
      <c r="W95" s="21">
        <f t="shared" si="8"/>
        <v>430.5</v>
      </c>
      <c r="X95" s="22" t="s">
        <v>22</v>
      </c>
      <c r="Y95" s="22">
        <f t="shared" si="9"/>
        <v>456</v>
      </c>
      <c r="Z95" s="22">
        <v>484.49</v>
      </c>
      <c r="AA95" s="23">
        <f t="shared" si="13"/>
        <v>1370.99</v>
      </c>
      <c r="AB95" s="23">
        <f t="shared" si="14"/>
        <v>13629.01</v>
      </c>
      <c r="AC95" s="24" t="s">
        <v>23</v>
      </c>
    </row>
    <row r="96" spans="15:29" s="25" customFormat="1" ht="37.5" customHeight="1" x14ac:dyDescent="0.25">
      <c r="O96" s="13">
        <v>91</v>
      </c>
      <c r="P96" s="26" t="s">
        <v>187</v>
      </c>
      <c r="Q96" s="15" t="s">
        <v>188</v>
      </c>
      <c r="R96" s="32" t="s">
        <v>148</v>
      </c>
      <c r="S96" s="32" t="s">
        <v>71</v>
      </c>
      <c r="T96" s="35">
        <v>14300</v>
      </c>
      <c r="U96" s="19" t="s">
        <v>21</v>
      </c>
      <c r="V96" s="20">
        <f t="shared" si="12"/>
        <v>14300</v>
      </c>
      <c r="W96" s="21">
        <f t="shared" si="8"/>
        <v>410.41</v>
      </c>
      <c r="X96" s="22" t="s">
        <v>22</v>
      </c>
      <c r="Y96" s="22">
        <f t="shared" si="9"/>
        <v>434.72</v>
      </c>
      <c r="Z96" s="22">
        <v>1023.25</v>
      </c>
      <c r="AA96" s="23">
        <f t="shared" si="13"/>
        <v>1868.38</v>
      </c>
      <c r="AB96" s="23">
        <f t="shared" si="14"/>
        <v>12431.62</v>
      </c>
      <c r="AC96" s="24" t="s">
        <v>23</v>
      </c>
    </row>
    <row r="97" spans="15:29" s="25" customFormat="1" ht="37.5" customHeight="1" x14ac:dyDescent="0.25">
      <c r="O97" s="13">
        <v>92</v>
      </c>
      <c r="P97" s="26" t="s">
        <v>189</v>
      </c>
      <c r="Q97" s="31" t="s">
        <v>47</v>
      </c>
      <c r="R97" s="15" t="s">
        <v>48</v>
      </c>
      <c r="S97" s="27" t="s">
        <v>20</v>
      </c>
      <c r="T97" s="28">
        <v>10000</v>
      </c>
      <c r="U97" s="19" t="s">
        <v>21</v>
      </c>
      <c r="V97" s="20">
        <f t="shared" si="12"/>
        <v>10000</v>
      </c>
      <c r="W97" s="21">
        <f t="shared" si="8"/>
        <v>287</v>
      </c>
      <c r="X97" s="22" t="s">
        <v>22</v>
      </c>
      <c r="Y97" s="22">
        <f t="shared" si="9"/>
        <v>304</v>
      </c>
      <c r="Z97" s="22">
        <v>2023.25</v>
      </c>
      <c r="AA97" s="23">
        <f t="shared" si="13"/>
        <v>2614.25</v>
      </c>
      <c r="AB97" s="23">
        <f t="shared" si="14"/>
        <v>7385.75</v>
      </c>
      <c r="AC97" s="24" t="s">
        <v>23</v>
      </c>
    </row>
    <row r="98" spans="15:29" s="25" customFormat="1" ht="37.5" customHeight="1" x14ac:dyDescent="0.25">
      <c r="O98" s="30">
        <v>93</v>
      </c>
      <c r="P98" s="26" t="s">
        <v>190</v>
      </c>
      <c r="Q98" s="15" t="s">
        <v>152</v>
      </c>
      <c r="R98" s="15" t="s">
        <v>48</v>
      </c>
      <c r="S98" s="27" t="s">
        <v>20</v>
      </c>
      <c r="T98" s="28">
        <v>11000</v>
      </c>
      <c r="U98" s="19" t="s">
        <v>21</v>
      </c>
      <c r="V98" s="20">
        <f t="shared" si="12"/>
        <v>11000</v>
      </c>
      <c r="W98" s="21">
        <f t="shared" si="8"/>
        <v>315.7</v>
      </c>
      <c r="X98" s="22" t="s">
        <v>22</v>
      </c>
      <c r="Y98" s="22">
        <f>+V98*3.04%</f>
        <v>334.4</v>
      </c>
      <c r="Z98" s="22">
        <v>1373.37</v>
      </c>
      <c r="AA98" s="23">
        <f t="shared" si="13"/>
        <v>2023.4699999999998</v>
      </c>
      <c r="AB98" s="23">
        <f t="shared" si="14"/>
        <v>8976.5299999999988</v>
      </c>
      <c r="AC98" s="24" t="s">
        <v>23</v>
      </c>
    </row>
    <row r="99" spans="15:29" s="25" customFormat="1" ht="37.5" customHeight="1" x14ac:dyDescent="0.25">
      <c r="O99" s="13">
        <v>94</v>
      </c>
      <c r="P99" s="26" t="s">
        <v>191</v>
      </c>
      <c r="Q99" s="15" t="s">
        <v>63</v>
      </c>
      <c r="R99" s="15" t="s">
        <v>192</v>
      </c>
      <c r="S99" s="27" t="s">
        <v>20</v>
      </c>
      <c r="T99" s="28">
        <v>13100</v>
      </c>
      <c r="U99" s="19" t="s">
        <v>21</v>
      </c>
      <c r="V99" s="20">
        <f t="shared" si="12"/>
        <v>13100</v>
      </c>
      <c r="W99" s="21">
        <f t="shared" si="8"/>
        <v>375.96999999999997</v>
      </c>
      <c r="X99" s="22" t="s">
        <v>22</v>
      </c>
      <c r="Y99" s="22">
        <f t="shared" si="9"/>
        <v>398.24</v>
      </c>
      <c r="Z99" s="22">
        <v>5951.87</v>
      </c>
      <c r="AA99" s="23">
        <f t="shared" si="13"/>
        <v>6726.08</v>
      </c>
      <c r="AB99" s="23">
        <f t="shared" si="14"/>
        <v>6373.920000000001</v>
      </c>
      <c r="AC99" s="24" t="s">
        <v>23</v>
      </c>
    </row>
    <row r="100" spans="15:29" s="25" customFormat="1" ht="37.5" customHeight="1" x14ac:dyDescent="0.25">
      <c r="O100" s="13">
        <v>95</v>
      </c>
      <c r="P100" s="26" t="s">
        <v>193</v>
      </c>
      <c r="Q100" s="15" t="s">
        <v>194</v>
      </c>
      <c r="R100" s="15" t="s">
        <v>51</v>
      </c>
      <c r="S100" s="27" t="s">
        <v>36</v>
      </c>
      <c r="T100" s="28">
        <v>85000</v>
      </c>
      <c r="U100" s="19" t="s">
        <v>21</v>
      </c>
      <c r="V100" s="20">
        <f t="shared" si="12"/>
        <v>85000</v>
      </c>
      <c r="W100" s="21">
        <f t="shared" si="8"/>
        <v>2439.5</v>
      </c>
      <c r="X100" s="22">
        <v>8576.99</v>
      </c>
      <c r="Y100" s="22">
        <f t="shared" si="9"/>
        <v>2584</v>
      </c>
      <c r="Z100" s="22">
        <v>4345.2299999999996</v>
      </c>
      <c r="AA100" s="23">
        <f>+W100+X100+Y100+Z100</f>
        <v>17945.72</v>
      </c>
      <c r="AB100" s="23">
        <f>+V100-W100-X100-Y100-Z100</f>
        <v>67054.28</v>
      </c>
      <c r="AC100" s="24" t="s">
        <v>23</v>
      </c>
    </row>
    <row r="101" spans="15:29" s="25" customFormat="1" ht="37.5" customHeight="1" x14ac:dyDescent="0.25">
      <c r="O101" s="13">
        <v>96</v>
      </c>
      <c r="P101" s="26" t="s">
        <v>195</v>
      </c>
      <c r="Q101" s="15" t="s">
        <v>196</v>
      </c>
      <c r="R101" s="15" t="s">
        <v>31</v>
      </c>
      <c r="S101" s="27" t="s">
        <v>20</v>
      </c>
      <c r="T101" s="28">
        <v>10000</v>
      </c>
      <c r="U101" s="19" t="s">
        <v>21</v>
      </c>
      <c r="V101" s="20">
        <f t="shared" si="12"/>
        <v>10000</v>
      </c>
      <c r="W101" s="21">
        <f t="shared" si="8"/>
        <v>287</v>
      </c>
      <c r="X101" s="22" t="s">
        <v>22</v>
      </c>
      <c r="Y101" s="22">
        <f t="shared" si="9"/>
        <v>304</v>
      </c>
      <c r="Z101" s="22">
        <v>1023.25</v>
      </c>
      <c r="AA101" s="23">
        <f>+W101+Y101+Z101</f>
        <v>1614.25</v>
      </c>
      <c r="AB101" s="23">
        <f>+V101-W101-Y101-Z101</f>
        <v>8385.75</v>
      </c>
      <c r="AC101" s="24" t="s">
        <v>32</v>
      </c>
    </row>
    <row r="102" spans="15:29" s="25" customFormat="1" ht="37.5" customHeight="1" x14ac:dyDescent="0.25">
      <c r="O102" s="13">
        <v>97</v>
      </c>
      <c r="P102" s="26" t="s">
        <v>197</v>
      </c>
      <c r="Q102" s="15" t="s">
        <v>18</v>
      </c>
      <c r="R102" s="15" t="s">
        <v>19</v>
      </c>
      <c r="S102" s="27" t="s">
        <v>20</v>
      </c>
      <c r="T102" s="28">
        <v>10000</v>
      </c>
      <c r="U102" s="19" t="s">
        <v>21</v>
      </c>
      <c r="V102" s="20">
        <f t="shared" si="12"/>
        <v>10000</v>
      </c>
      <c r="W102" s="21">
        <f t="shared" si="8"/>
        <v>287</v>
      </c>
      <c r="X102" s="22" t="s">
        <v>22</v>
      </c>
      <c r="Y102" s="22">
        <f t="shared" si="9"/>
        <v>304</v>
      </c>
      <c r="Z102" s="22">
        <v>3950.67</v>
      </c>
      <c r="AA102" s="23">
        <f>+W102+Y102+Z102</f>
        <v>4541.67</v>
      </c>
      <c r="AB102" s="23">
        <f>+V102-W102-Y102-Z102</f>
        <v>5458.33</v>
      </c>
      <c r="AC102" s="24" t="s">
        <v>23</v>
      </c>
    </row>
    <row r="103" spans="15:29" s="25" customFormat="1" ht="37.5" customHeight="1" x14ac:dyDescent="0.25">
      <c r="O103" s="13">
        <v>98</v>
      </c>
      <c r="P103" s="26" t="s">
        <v>198</v>
      </c>
      <c r="Q103" s="15" t="s">
        <v>100</v>
      </c>
      <c r="R103" s="15" t="s">
        <v>19</v>
      </c>
      <c r="S103" s="27" t="s">
        <v>20</v>
      </c>
      <c r="T103" s="28">
        <v>10000</v>
      </c>
      <c r="U103" s="19" t="s">
        <v>21</v>
      </c>
      <c r="V103" s="20">
        <f t="shared" si="12"/>
        <v>10000</v>
      </c>
      <c r="W103" s="21">
        <f t="shared" si="8"/>
        <v>287</v>
      </c>
      <c r="X103" s="22" t="s">
        <v>22</v>
      </c>
      <c r="Y103" s="22">
        <f t="shared" si="9"/>
        <v>304</v>
      </c>
      <c r="Z103" s="22">
        <v>23.25</v>
      </c>
      <c r="AA103" s="23">
        <f>+W103+Y103+Z103</f>
        <v>614.25</v>
      </c>
      <c r="AB103" s="23">
        <f>+V103-W103-Y103-Z103</f>
        <v>9385.75</v>
      </c>
      <c r="AC103" s="24" t="s">
        <v>23</v>
      </c>
    </row>
    <row r="104" spans="15:29" s="25" customFormat="1" ht="37.5" customHeight="1" x14ac:dyDescent="0.25">
      <c r="O104" s="13">
        <v>99</v>
      </c>
      <c r="P104" s="26" t="s">
        <v>199</v>
      </c>
      <c r="Q104" s="15" t="s">
        <v>200</v>
      </c>
      <c r="R104" s="15" t="s">
        <v>201</v>
      </c>
      <c r="S104" s="27" t="s">
        <v>44</v>
      </c>
      <c r="T104" s="28">
        <v>95000</v>
      </c>
      <c r="U104" s="19" t="s">
        <v>21</v>
      </c>
      <c r="V104" s="20">
        <f t="shared" si="12"/>
        <v>95000</v>
      </c>
      <c r="W104" s="21">
        <f t="shared" si="8"/>
        <v>2726.5</v>
      </c>
      <c r="X104" s="22">
        <v>10929.24</v>
      </c>
      <c r="Y104" s="22">
        <f t="shared" si="9"/>
        <v>2888</v>
      </c>
      <c r="Z104" s="22">
        <v>10648.67</v>
      </c>
      <c r="AA104" s="23">
        <f>+W104+X104+Y104+Z104</f>
        <v>27192.409999999996</v>
      </c>
      <c r="AB104" s="23">
        <f>+V104-W104-X104-Y104-Z104</f>
        <v>67807.59</v>
      </c>
      <c r="AC104" s="24" t="s">
        <v>23</v>
      </c>
    </row>
    <row r="105" spans="15:29" s="25" customFormat="1" ht="37.5" customHeight="1" x14ac:dyDescent="0.25">
      <c r="O105" s="13">
        <v>100</v>
      </c>
      <c r="P105" s="26" t="s">
        <v>202</v>
      </c>
      <c r="Q105" s="15" t="s">
        <v>203</v>
      </c>
      <c r="R105" s="15" t="s">
        <v>76</v>
      </c>
      <c r="S105" s="27" t="s">
        <v>44</v>
      </c>
      <c r="T105" s="28">
        <v>20000</v>
      </c>
      <c r="U105" s="19" t="s">
        <v>21</v>
      </c>
      <c r="V105" s="20">
        <f t="shared" si="12"/>
        <v>20000</v>
      </c>
      <c r="W105" s="21">
        <f t="shared" si="8"/>
        <v>574</v>
      </c>
      <c r="X105" s="22" t="s">
        <v>22</v>
      </c>
      <c r="Y105" s="22">
        <f t="shared" si="9"/>
        <v>608</v>
      </c>
      <c r="Z105" s="22" t="s">
        <v>22</v>
      </c>
      <c r="AA105" s="23">
        <f>+W105+Y105</f>
        <v>1182</v>
      </c>
      <c r="AB105" s="23">
        <f>+V105-W105-Y105</f>
        <v>18818</v>
      </c>
      <c r="AC105" s="24" t="s">
        <v>32</v>
      </c>
    </row>
    <row r="106" spans="15:29" s="25" customFormat="1" ht="37.5" customHeight="1" x14ac:dyDescent="0.25">
      <c r="O106" s="13">
        <v>101</v>
      </c>
      <c r="P106" s="26" t="s">
        <v>204</v>
      </c>
      <c r="Q106" s="15" t="s">
        <v>141</v>
      </c>
      <c r="R106" s="15" t="s">
        <v>48</v>
      </c>
      <c r="S106" s="27" t="s">
        <v>20</v>
      </c>
      <c r="T106" s="28">
        <v>10000</v>
      </c>
      <c r="U106" s="19" t="s">
        <v>21</v>
      </c>
      <c r="V106" s="20">
        <f t="shared" si="12"/>
        <v>10000</v>
      </c>
      <c r="W106" s="21">
        <f>+V106*2.87%</f>
        <v>287</v>
      </c>
      <c r="X106" s="22" t="s">
        <v>22</v>
      </c>
      <c r="Y106" s="22">
        <f t="shared" si="9"/>
        <v>304</v>
      </c>
      <c r="Z106" s="22">
        <v>23.25</v>
      </c>
      <c r="AA106" s="23">
        <f>+W106+Y106+Z106</f>
        <v>614.25</v>
      </c>
      <c r="AB106" s="23">
        <f>+V106-W106-Y106-Z106</f>
        <v>9385.75</v>
      </c>
      <c r="AC106" s="24" t="s">
        <v>23</v>
      </c>
    </row>
    <row r="107" spans="15:29" s="25" customFormat="1" ht="37.5" customHeight="1" x14ac:dyDescent="0.25">
      <c r="O107" s="13">
        <v>102</v>
      </c>
      <c r="P107" s="26" t="s">
        <v>205</v>
      </c>
      <c r="Q107" s="15" t="s">
        <v>206</v>
      </c>
      <c r="R107" s="15" t="s">
        <v>41</v>
      </c>
      <c r="S107" s="27" t="s">
        <v>44</v>
      </c>
      <c r="T107" s="28">
        <v>55000</v>
      </c>
      <c r="U107" s="19" t="s">
        <v>21</v>
      </c>
      <c r="V107" s="20">
        <f t="shared" si="12"/>
        <v>55000</v>
      </c>
      <c r="W107" s="21">
        <f t="shared" si="8"/>
        <v>1578.5</v>
      </c>
      <c r="X107" s="22">
        <v>2559.6799999999998</v>
      </c>
      <c r="Y107" s="22">
        <f t="shared" si="9"/>
        <v>1672</v>
      </c>
      <c r="Z107" s="22">
        <v>7590.11</v>
      </c>
      <c r="AA107" s="23">
        <f>+W107+X107+Y107+Z107</f>
        <v>13400.29</v>
      </c>
      <c r="AB107" s="23">
        <f>+V107-W107-X107-Y107-Z107</f>
        <v>41599.71</v>
      </c>
      <c r="AC107" s="24" t="s">
        <v>23</v>
      </c>
    </row>
    <row r="108" spans="15:29" s="25" customFormat="1" ht="37.5" customHeight="1" x14ac:dyDescent="0.25">
      <c r="O108" s="30">
        <v>103</v>
      </c>
      <c r="P108" s="26" t="s">
        <v>207</v>
      </c>
      <c r="Q108" s="15" t="s">
        <v>208</v>
      </c>
      <c r="R108" s="15" t="s">
        <v>35</v>
      </c>
      <c r="S108" s="27" t="s">
        <v>36</v>
      </c>
      <c r="T108" s="28">
        <v>25900.35</v>
      </c>
      <c r="U108" s="19" t="s">
        <v>21</v>
      </c>
      <c r="V108" s="20">
        <f t="shared" si="12"/>
        <v>25900.35</v>
      </c>
      <c r="W108" s="21">
        <f t="shared" si="8"/>
        <v>743.34004499999992</v>
      </c>
      <c r="X108" s="22" t="s">
        <v>22</v>
      </c>
      <c r="Y108" s="22">
        <f t="shared" si="9"/>
        <v>787.37063999999998</v>
      </c>
      <c r="Z108" s="22">
        <v>6263.13</v>
      </c>
      <c r="AA108" s="23">
        <f>+W108+Y108+Z108</f>
        <v>7793.8406850000001</v>
      </c>
      <c r="AB108" s="23">
        <f>+V108-W108-Y108-Z108</f>
        <v>18106.509314999996</v>
      </c>
      <c r="AC108" s="24" t="s">
        <v>32</v>
      </c>
    </row>
    <row r="109" spans="15:29" s="25" customFormat="1" ht="37.5" customHeight="1" x14ac:dyDescent="0.25">
      <c r="O109" s="13">
        <v>104</v>
      </c>
      <c r="P109" s="26" t="s">
        <v>209</v>
      </c>
      <c r="Q109" s="15" t="s">
        <v>176</v>
      </c>
      <c r="R109" s="15" t="s">
        <v>19</v>
      </c>
      <c r="S109" s="27" t="s">
        <v>20</v>
      </c>
      <c r="T109" s="28">
        <v>10000</v>
      </c>
      <c r="U109" s="19" t="s">
        <v>21</v>
      </c>
      <c r="V109" s="20">
        <f t="shared" si="12"/>
        <v>10000</v>
      </c>
      <c r="W109" s="21">
        <f t="shared" si="8"/>
        <v>287</v>
      </c>
      <c r="X109" s="22" t="s">
        <v>22</v>
      </c>
      <c r="Y109" s="22">
        <f t="shared" si="9"/>
        <v>304</v>
      </c>
      <c r="Z109" s="22">
        <v>423.25</v>
      </c>
      <c r="AA109" s="23">
        <f>+W109+Y109+Z109</f>
        <v>1014.25</v>
      </c>
      <c r="AB109" s="23">
        <f>+V109-W109-Y109-Z109</f>
        <v>8985.75</v>
      </c>
      <c r="AC109" s="24" t="s">
        <v>23</v>
      </c>
    </row>
    <row r="110" spans="15:29" s="25" customFormat="1" ht="37.5" customHeight="1" x14ac:dyDescent="0.25">
      <c r="O110" s="13">
        <v>105</v>
      </c>
      <c r="P110" s="26" t="s">
        <v>210</v>
      </c>
      <c r="Q110" s="15" t="s">
        <v>63</v>
      </c>
      <c r="R110" s="15" t="s">
        <v>19</v>
      </c>
      <c r="S110" s="27" t="s">
        <v>20</v>
      </c>
      <c r="T110" s="28">
        <v>17000</v>
      </c>
      <c r="U110" s="19" t="s">
        <v>21</v>
      </c>
      <c r="V110" s="20">
        <f t="shared" si="12"/>
        <v>17000</v>
      </c>
      <c r="W110" s="21">
        <f t="shared" si="8"/>
        <v>487.9</v>
      </c>
      <c r="X110" s="22" t="s">
        <v>22</v>
      </c>
      <c r="Y110" s="22">
        <f t="shared" si="9"/>
        <v>516.79999999999995</v>
      </c>
      <c r="Z110" s="22">
        <v>2430.59</v>
      </c>
      <c r="AA110" s="23">
        <f>+W110+Y110+Z110</f>
        <v>3435.29</v>
      </c>
      <c r="AB110" s="23">
        <f>+V110-W110-Y110-Z110</f>
        <v>13564.71</v>
      </c>
      <c r="AC110" s="24" t="s">
        <v>23</v>
      </c>
    </row>
    <row r="111" spans="15:29" s="25" customFormat="1" ht="37.5" customHeight="1" x14ac:dyDescent="0.25">
      <c r="O111" s="30">
        <v>106</v>
      </c>
      <c r="P111" s="26" t="s">
        <v>211</v>
      </c>
      <c r="Q111" s="15" t="s">
        <v>27</v>
      </c>
      <c r="R111" s="15" t="s">
        <v>129</v>
      </c>
      <c r="S111" s="27" t="s">
        <v>36</v>
      </c>
      <c r="T111" s="28">
        <v>21000</v>
      </c>
      <c r="U111" s="19" t="s">
        <v>21</v>
      </c>
      <c r="V111" s="20">
        <f t="shared" si="12"/>
        <v>21000</v>
      </c>
      <c r="W111" s="21">
        <f t="shared" si="8"/>
        <v>602.70000000000005</v>
      </c>
      <c r="X111" s="22" t="s">
        <v>22</v>
      </c>
      <c r="Y111" s="22">
        <f t="shared" si="9"/>
        <v>638.4</v>
      </c>
      <c r="Z111" s="22">
        <v>1873.37</v>
      </c>
      <c r="AA111" s="23">
        <f>+W111+Y111+Z111</f>
        <v>3114.47</v>
      </c>
      <c r="AB111" s="23">
        <f>+V111-W111-Y111-Z111</f>
        <v>17885.53</v>
      </c>
      <c r="AC111" s="24" t="s">
        <v>32</v>
      </c>
    </row>
    <row r="112" spans="15:29" s="25" customFormat="1" ht="37.5" customHeight="1" x14ac:dyDescent="0.25">
      <c r="O112" s="13">
        <v>107</v>
      </c>
      <c r="P112" s="26" t="s">
        <v>212</v>
      </c>
      <c r="Q112" s="15" t="s">
        <v>213</v>
      </c>
      <c r="R112" s="15" t="s">
        <v>214</v>
      </c>
      <c r="S112" s="27" t="s">
        <v>36</v>
      </c>
      <c r="T112" s="28">
        <v>28000</v>
      </c>
      <c r="U112" s="19" t="s">
        <v>21</v>
      </c>
      <c r="V112" s="20">
        <f t="shared" si="12"/>
        <v>28000</v>
      </c>
      <c r="W112" s="21">
        <f t="shared" si="8"/>
        <v>803.6</v>
      </c>
      <c r="X112" s="22" t="s">
        <v>22</v>
      </c>
      <c r="Y112" s="22">
        <f t="shared" si="9"/>
        <v>851.2</v>
      </c>
      <c r="Z112" s="22">
        <v>715.11</v>
      </c>
      <c r="AA112" s="23">
        <f>+W112+Y112+Z112</f>
        <v>2369.9100000000003</v>
      </c>
      <c r="AB112" s="23">
        <f>+V112-W112-Y112-Z112</f>
        <v>25630.09</v>
      </c>
      <c r="AC112" s="24" t="s">
        <v>32</v>
      </c>
    </row>
    <row r="113" spans="15:29" s="25" customFormat="1" ht="37.5" customHeight="1" x14ac:dyDescent="0.25">
      <c r="O113" s="13">
        <v>108</v>
      </c>
      <c r="P113" s="26" t="s">
        <v>215</v>
      </c>
      <c r="Q113" s="15" t="s">
        <v>216</v>
      </c>
      <c r="R113" s="15" t="s">
        <v>56</v>
      </c>
      <c r="S113" s="27" t="s">
        <v>36</v>
      </c>
      <c r="T113" s="28">
        <v>75000</v>
      </c>
      <c r="U113" s="19" t="s">
        <v>21</v>
      </c>
      <c r="V113" s="20">
        <f t="shared" si="12"/>
        <v>75000</v>
      </c>
      <c r="W113" s="21">
        <f t="shared" si="8"/>
        <v>2152.5</v>
      </c>
      <c r="X113" s="22">
        <v>5499.3</v>
      </c>
      <c r="Y113" s="22">
        <f t="shared" si="9"/>
        <v>2280</v>
      </c>
      <c r="Z113" s="22">
        <v>12518.08</v>
      </c>
      <c r="AA113" s="23">
        <f>+W113+X113+Y113+Z113</f>
        <v>22449.879999999997</v>
      </c>
      <c r="AB113" s="23">
        <f>+V113-W113-X113-Y113-Z113</f>
        <v>52550.119999999995</v>
      </c>
      <c r="AC113" s="24" t="s">
        <v>23</v>
      </c>
    </row>
    <row r="114" spans="15:29" s="25" customFormat="1" ht="37.5" customHeight="1" x14ac:dyDescent="0.25">
      <c r="O114" s="13">
        <v>109</v>
      </c>
      <c r="P114" s="26" t="s">
        <v>217</v>
      </c>
      <c r="Q114" s="15" t="s">
        <v>27</v>
      </c>
      <c r="R114" s="15" t="s">
        <v>43</v>
      </c>
      <c r="S114" s="27" t="s">
        <v>44</v>
      </c>
      <c r="T114" s="28">
        <v>40000</v>
      </c>
      <c r="U114" s="19" t="s">
        <v>21</v>
      </c>
      <c r="V114" s="20">
        <f t="shared" si="12"/>
        <v>40000</v>
      </c>
      <c r="W114" s="21">
        <f t="shared" si="8"/>
        <v>1148</v>
      </c>
      <c r="X114" s="22">
        <v>442.65</v>
      </c>
      <c r="Y114" s="22">
        <f t="shared" si="9"/>
        <v>1216</v>
      </c>
      <c r="Z114" s="22">
        <v>4649.92</v>
      </c>
      <c r="AA114" s="34">
        <f>+W114+X114+Y114+Z114</f>
        <v>7456.57</v>
      </c>
      <c r="AB114" s="23">
        <f>+V114-W114-X114-Y114-Z114</f>
        <v>32543.43</v>
      </c>
      <c r="AC114" s="24" t="s">
        <v>23</v>
      </c>
    </row>
    <row r="115" spans="15:29" s="25" customFormat="1" ht="37.5" customHeight="1" x14ac:dyDescent="0.25">
      <c r="O115" s="13">
        <v>110</v>
      </c>
      <c r="P115" s="26" t="s">
        <v>218</v>
      </c>
      <c r="Q115" s="15" t="s">
        <v>110</v>
      </c>
      <c r="R115" s="15" t="s">
        <v>19</v>
      </c>
      <c r="S115" s="27" t="s">
        <v>20</v>
      </c>
      <c r="T115" s="28">
        <v>10000</v>
      </c>
      <c r="U115" s="19" t="s">
        <v>21</v>
      </c>
      <c r="V115" s="20">
        <f t="shared" si="12"/>
        <v>10000</v>
      </c>
      <c r="W115" s="21">
        <f t="shared" si="8"/>
        <v>287</v>
      </c>
      <c r="X115" s="22" t="s">
        <v>22</v>
      </c>
      <c r="Y115" s="22">
        <f t="shared" si="9"/>
        <v>304</v>
      </c>
      <c r="Z115" s="22">
        <v>23.25</v>
      </c>
      <c r="AA115" s="23">
        <f>+W115+Y115+Z115</f>
        <v>614.25</v>
      </c>
      <c r="AB115" s="23">
        <f>+V115-W115-Y115-Z115</f>
        <v>9385.75</v>
      </c>
      <c r="AC115" s="24" t="s">
        <v>23</v>
      </c>
    </row>
    <row r="116" spans="15:29" s="25" customFormat="1" ht="37.5" customHeight="1" x14ac:dyDescent="0.25">
      <c r="O116" s="13">
        <v>111</v>
      </c>
      <c r="P116" s="26" t="s">
        <v>219</v>
      </c>
      <c r="Q116" s="15" t="s">
        <v>18</v>
      </c>
      <c r="R116" s="15" t="s">
        <v>19</v>
      </c>
      <c r="S116" s="27" t="s">
        <v>20</v>
      </c>
      <c r="T116" s="28">
        <v>10000</v>
      </c>
      <c r="U116" s="19" t="s">
        <v>21</v>
      </c>
      <c r="V116" s="20">
        <f t="shared" si="12"/>
        <v>10000</v>
      </c>
      <c r="W116" s="21">
        <f t="shared" si="8"/>
        <v>287</v>
      </c>
      <c r="X116" s="22" t="s">
        <v>22</v>
      </c>
      <c r="Y116" s="22">
        <f t="shared" si="9"/>
        <v>304</v>
      </c>
      <c r="Z116" s="22">
        <v>2492.39</v>
      </c>
      <c r="AA116" s="23">
        <f>+W116+Y116+Z116</f>
        <v>3083.39</v>
      </c>
      <c r="AB116" s="23">
        <f>+V116-W116-Y116-Z116</f>
        <v>6916.6100000000006</v>
      </c>
      <c r="AC116" s="24" t="s">
        <v>23</v>
      </c>
    </row>
    <row r="117" spans="15:29" s="25" customFormat="1" ht="37.5" customHeight="1" x14ac:dyDescent="0.25">
      <c r="O117" s="13">
        <v>112</v>
      </c>
      <c r="P117" s="26" t="s">
        <v>220</v>
      </c>
      <c r="Q117" s="15" t="s">
        <v>27</v>
      </c>
      <c r="R117" s="15" t="s">
        <v>192</v>
      </c>
      <c r="S117" s="27" t="s">
        <v>20</v>
      </c>
      <c r="T117" s="28">
        <v>12100</v>
      </c>
      <c r="U117" s="19" t="s">
        <v>21</v>
      </c>
      <c r="V117" s="20">
        <f t="shared" si="12"/>
        <v>12100</v>
      </c>
      <c r="W117" s="21">
        <f t="shared" si="8"/>
        <v>347.27</v>
      </c>
      <c r="X117" s="22" t="s">
        <v>22</v>
      </c>
      <c r="Y117" s="22">
        <f t="shared" si="9"/>
        <v>367.84</v>
      </c>
      <c r="Z117" s="22">
        <v>23.25</v>
      </c>
      <c r="AA117" s="23">
        <f>+W117+Y117+Z117</f>
        <v>738.3599999999999</v>
      </c>
      <c r="AB117" s="23">
        <f>+V117-W117-Y117-Z117</f>
        <v>11361.64</v>
      </c>
      <c r="AC117" s="24" t="s">
        <v>23</v>
      </c>
    </row>
    <row r="118" spans="15:29" s="25" customFormat="1" ht="37.5" customHeight="1" x14ac:dyDescent="0.25">
      <c r="O118" s="13">
        <v>113</v>
      </c>
      <c r="P118" s="26" t="s">
        <v>221</v>
      </c>
      <c r="Q118" s="15" t="s">
        <v>25</v>
      </c>
      <c r="R118" s="15" t="s">
        <v>114</v>
      </c>
      <c r="S118" s="27" t="s">
        <v>20</v>
      </c>
      <c r="T118" s="28">
        <v>12100</v>
      </c>
      <c r="U118" s="19" t="s">
        <v>21</v>
      </c>
      <c r="V118" s="20">
        <f t="shared" si="12"/>
        <v>12100</v>
      </c>
      <c r="W118" s="21">
        <f t="shared" si="8"/>
        <v>347.27</v>
      </c>
      <c r="X118" s="22" t="s">
        <v>22</v>
      </c>
      <c r="Y118" s="22">
        <f t="shared" si="9"/>
        <v>367.84</v>
      </c>
      <c r="Z118" s="22">
        <v>23.25</v>
      </c>
      <c r="AA118" s="23">
        <f>+W118+Y118+Z118</f>
        <v>738.3599999999999</v>
      </c>
      <c r="AB118" s="23">
        <f>+V118-W118-Y118-Z118</f>
        <v>11361.64</v>
      </c>
      <c r="AC118" s="24" t="s">
        <v>23</v>
      </c>
    </row>
    <row r="119" spans="15:29" s="25" customFormat="1" ht="37.5" customHeight="1" x14ac:dyDescent="0.25">
      <c r="O119" s="13">
        <v>114</v>
      </c>
      <c r="P119" s="26" t="s">
        <v>222</v>
      </c>
      <c r="Q119" s="15" t="s">
        <v>25</v>
      </c>
      <c r="R119" s="15" t="s">
        <v>19</v>
      </c>
      <c r="S119" s="27" t="s">
        <v>20</v>
      </c>
      <c r="T119" s="28">
        <v>10000</v>
      </c>
      <c r="U119" s="19" t="s">
        <v>21</v>
      </c>
      <c r="V119" s="20">
        <f t="shared" si="12"/>
        <v>10000</v>
      </c>
      <c r="W119" s="21">
        <f t="shared" si="8"/>
        <v>287</v>
      </c>
      <c r="X119" s="22" t="s">
        <v>22</v>
      </c>
      <c r="Y119" s="22">
        <f t="shared" si="9"/>
        <v>304</v>
      </c>
      <c r="Z119" s="22">
        <v>4015.42</v>
      </c>
      <c r="AA119" s="23">
        <f>+W119+Y119+Z119</f>
        <v>4606.42</v>
      </c>
      <c r="AB119" s="23">
        <f>+V119-W119-Y119-Z119</f>
        <v>5393.58</v>
      </c>
      <c r="AC119" s="24" t="s">
        <v>23</v>
      </c>
    </row>
    <row r="120" spans="15:29" s="25" customFormat="1" ht="37.5" customHeight="1" x14ac:dyDescent="0.25">
      <c r="O120" s="13">
        <v>115</v>
      </c>
      <c r="P120" s="26" t="s">
        <v>223</v>
      </c>
      <c r="Q120" s="15" t="s">
        <v>84</v>
      </c>
      <c r="R120" s="15" t="s">
        <v>51</v>
      </c>
      <c r="S120" s="27" t="s">
        <v>36</v>
      </c>
      <c r="T120" s="28">
        <v>85000</v>
      </c>
      <c r="U120" s="19" t="s">
        <v>21</v>
      </c>
      <c r="V120" s="20">
        <f t="shared" si="12"/>
        <v>85000</v>
      </c>
      <c r="W120" s="21">
        <f t="shared" si="8"/>
        <v>2439.5</v>
      </c>
      <c r="X120" s="22">
        <v>8576.99</v>
      </c>
      <c r="Y120" s="22">
        <f t="shared" si="9"/>
        <v>2584</v>
      </c>
      <c r="Z120" s="22">
        <v>3553.87</v>
      </c>
      <c r="AA120" s="23">
        <f>+W120+X120+Y120+Z120</f>
        <v>17154.36</v>
      </c>
      <c r="AB120" s="23">
        <f>+V120-W120-X120-Y120-Z120</f>
        <v>67845.64</v>
      </c>
      <c r="AC120" s="24" t="s">
        <v>32</v>
      </c>
    </row>
    <row r="121" spans="15:29" s="25" customFormat="1" ht="37.5" customHeight="1" x14ac:dyDescent="0.25">
      <c r="O121" s="13">
        <v>116</v>
      </c>
      <c r="P121" s="26" t="s">
        <v>224</v>
      </c>
      <c r="Q121" s="15" t="s">
        <v>110</v>
      </c>
      <c r="R121" s="15" t="s">
        <v>48</v>
      </c>
      <c r="S121" s="27" t="s">
        <v>20</v>
      </c>
      <c r="T121" s="28">
        <v>10000</v>
      </c>
      <c r="U121" s="19" t="s">
        <v>21</v>
      </c>
      <c r="V121" s="20">
        <f t="shared" si="12"/>
        <v>10000</v>
      </c>
      <c r="W121" s="21">
        <f t="shared" si="8"/>
        <v>287</v>
      </c>
      <c r="X121" s="22" t="s">
        <v>22</v>
      </c>
      <c r="Y121" s="22">
        <f t="shared" si="9"/>
        <v>304</v>
      </c>
      <c r="Z121" s="22">
        <v>23.25</v>
      </c>
      <c r="AA121" s="23">
        <f>+W121+Y121+Z121</f>
        <v>614.25</v>
      </c>
      <c r="AB121" s="23">
        <f>+V121-W121-Y121-Z121</f>
        <v>9385.75</v>
      </c>
      <c r="AC121" s="24" t="s">
        <v>23</v>
      </c>
    </row>
    <row r="122" spans="15:29" s="25" customFormat="1" ht="37.5" customHeight="1" x14ac:dyDescent="0.25">
      <c r="O122" s="13">
        <v>117</v>
      </c>
      <c r="P122" s="26" t="s">
        <v>225</v>
      </c>
      <c r="Q122" s="15" t="s">
        <v>27</v>
      </c>
      <c r="R122" s="15" t="s">
        <v>148</v>
      </c>
      <c r="S122" s="27" t="s">
        <v>20</v>
      </c>
      <c r="T122" s="28">
        <v>10000</v>
      </c>
      <c r="U122" s="19" t="s">
        <v>21</v>
      </c>
      <c r="V122" s="20">
        <f t="shared" si="12"/>
        <v>10000</v>
      </c>
      <c r="W122" s="21">
        <f t="shared" si="8"/>
        <v>287</v>
      </c>
      <c r="X122" s="22" t="s">
        <v>22</v>
      </c>
      <c r="Y122" s="22">
        <f t="shared" si="9"/>
        <v>304</v>
      </c>
      <c r="Z122" s="22">
        <v>203.25</v>
      </c>
      <c r="AA122" s="23">
        <f>+W122+Y122+Z122</f>
        <v>794.25</v>
      </c>
      <c r="AB122" s="23">
        <f>+V122-W122-Y122-Z122</f>
        <v>9205.75</v>
      </c>
      <c r="AC122" s="24" t="s">
        <v>23</v>
      </c>
    </row>
    <row r="123" spans="15:29" s="25" customFormat="1" ht="37.5" customHeight="1" x14ac:dyDescent="0.25">
      <c r="O123" s="13">
        <v>118</v>
      </c>
      <c r="P123" s="26" t="s">
        <v>226</v>
      </c>
      <c r="Q123" s="15" t="s">
        <v>27</v>
      </c>
      <c r="R123" s="15" t="s">
        <v>19</v>
      </c>
      <c r="S123" s="27" t="s">
        <v>20</v>
      </c>
      <c r="T123" s="28">
        <v>10000</v>
      </c>
      <c r="U123" s="19" t="s">
        <v>21</v>
      </c>
      <c r="V123" s="20">
        <f t="shared" si="12"/>
        <v>10000</v>
      </c>
      <c r="W123" s="21">
        <f t="shared" si="8"/>
        <v>287</v>
      </c>
      <c r="X123" s="22" t="s">
        <v>22</v>
      </c>
      <c r="Y123" s="22">
        <f t="shared" si="9"/>
        <v>304</v>
      </c>
      <c r="Z123" s="22">
        <v>23.25</v>
      </c>
      <c r="AA123" s="23">
        <f>+W123+Y123+Z123</f>
        <v>614.25</v>
      </c>
      <c r="AB123" s="23">
        <f>+V123-W123-Y123-Z123</f>
        <v>9385.75</v>
      </c>
      <c r="AC123" s="24" t="s">
        <v>23</v>
      </c>
    </row>
    <row r="124" spans="15:29" s="25" customFormat="1" ht="37.5" customHeight="1" x14ac:dyDescent="0.25">
      <c r="O124" s="13">
        <v>119</v>
      </c>
      <c r="P124" s="26" t="s">
        <v>227</v>
      </c>
      <c r="Q124" s="15" t="s">
        <v>228</v>
      </c>
      <c r="R124" s="15" t="s">
        <v>229</v>
      </c>
      <c r="S124" s="27" t="s">
        <v>44</v>
      </c>
      <c r="T124" s="28">
        <v>33500</v>
      </c>
      <c r="U124" s="19" t="s">
        <v>21</v>
      </c>
      <c r="V124" s="20">
        <f t="shared" si="12"/>
        <v>33500</v>
      </c>
      <c r="W124" s="21">
        <f t="shared" ref="W124:W190" si="15">+V124*2.87%</f>
        <v>961.45</v>
      </c>
      <c r="X124" s="22" t="s">
        <v>22</v>
      </c>
      <c r="Y124" s="22">
        <f t="shared" si="9"/>
        <v>1018.4</v>
      </c>
      <c r="Z124" s="22">
        <v>3055.34</v>
      </c>
      <c r="AA124" s="23">
        <f>+W124+Y124+Z124</f>
        <v>5035.1900000000005</v>
      </c>
      <c r="AB124" s="23">
        <f>+V124-W124-Y124-Z124</f>
        <v>28464.809999999998</v>
      </c>
      <c r="AC124" s="24" t="s">
        <v>23</v>
      </c>
    </row>
    <row r="125" spans="15:29" s="25" customFormat="1" ht="37.5" customHeight="1" x14ac:dyDescent="0.25">
      <c r="O125" s="30">
        <v>120</v>
      </c>
      <c r="P125" s="26" t="s">
        <v>230</v>
      </c>
      <c r="Q125" s="15" t="s">
        <v>200</v>
      </c>
      <c r="R125" s="15" t="s">
        <v>56</v>
      </c>
      <c r="S125" s="27" t="s">
        <v>36</v>
      </c>
      <c r="T125" s="28">
        <v>75000</v>
      </c>
      <c r="U125" s="19" t="s">
        <v>21</v>
      </c>
      <c r="V125" s="20">
        <f t="shared" si="12"/>
        <v>75000</v>
      </c>
      <c r="W125" s="21">
        <f t="shared" si="15"/>
        <v>2152.5</v>
      </c>
      <c r="X125" s="22">
        <v>6039.35</v>
      </c>
      <c r="Y125" s="22">
        <f t="shared" si="9"/>
        <v>2280</v>
      </c>
      <c r="Z125" s="22">
        <v>14935.34</v>
      </c>
      <c r="AA125" s="23">
        <f>+W125+X125+Y125+Z125</f>
        <v>25407.190000000002</v>
      </c>
      <c r="AB125" s="23">
        <f>+V125-W125-X125-Y125-Z125</f>
        <v>49592.81</v>
      </c>
      <c r="AC125" s="24" t="s">
        <v>23</v>
      </c>
    </row>
    <row r="126" spans="15:29" s="25" customFormat="1" ht="37.5" customHeight="1" x14ac:dyDescent="0.25">
      <c r="O126" s="13">
        <v>121</v>
      </c>
      <c r="P126" s="26" t="s">
        <v>231</v>
      </c>
      <c r="Q126" s="15" t="s">
        <v>167</v>
      </c>
      <c r="R126" s="15" t="s">
        <v>51</v>
      </c>
      <c r="S126" s="27" t="s">
        <v>36</v>
      </c>
      <c r="T126" s="28">
        <f>55000+30000</f>
        <v>85000</v>
      </c>
      <c r="U126" s="19" t="s">
        <v>21</v>
      </c>
      <c r="V126" s="20">
        <f t="shared" si="12"/>
        <v>85000</v>
      </c>
      <c r="W126" s="21">
        <f t="shared" si="15"/>
        <v>2439.5</v>
      </c>
      <c r="X126" s="22">
        <v>8576.99</v>
      </c>
      <c r="Y126" s="22">
        <f t="shared" ref="Y126:Y192" si="16">+V126*3.04%</f>
        <v>2584</v>
      </c>
      <c r="Z126" s="22">
        <v>31403.06</v>
      </c>
      <c r="AA126" s="23">
        <f>+W126+X126+Y126+Z126</f>
        <v>45003.55</v>
      </c>
      <c r="AB126" s="23">
        <f>+V126-W126-X126-Y126-Z126</f>
        <v>39996.449999999997</v>
      </c>
      <c r="AC126" s="24" t="s">
        <v>32</v>
      </c>
    </row>
    <row r="127" spans="15:29" s="25" customFormat="1" ht="37.5" customHeight="1" x14ac:dyDescent="0.25">
      <c r="O127" s="13">
        <v>122</v>
      </c>
      <c r="P127" s="26" t="s">
        <v>232</v>
      </c>
      <c r="Q127" s="31" t="s">
        <v>47</v>
      </c>
      <c r="R127" s="15" t="s">
        <v>144</v>
      </c>
      <c r="S127" s="27" t="s">
        <v>44</v>
      </c>
      <c r="T127" s="28">
        <v>50000</v>
      </c>
      <c r="U127" s="19" t="s">
        <v>21</v>
      </c>
      <c r="V127" s="20">
        <f t="shared" si="12"/>
        <v>50000</v>
      </c>
      <c r="W127" s="21">
        <f t="shared" si="15"/>
        <v>1435</v>
      </c>
      <c r="X127" s="22">
        <v>1854</v>
      </c>
      <c r="Y127" s="22">
        <f t="shared" si="16"/>
        <v>1520</v>
      </c>
      <c r="Z127" s="22">
        <v>1623.25</v>
      </c>
      <c r="AA127" s="23">
        <f>+W127+X127+Y127+Z127</f>
        <v>6432.25</v>
      </c>
      <c r="AB127" s="23">
        <f>+V127-W127-X127-Y127-Z127</f>
        <v>43567.75</v>
      </c>
      <c r="AC127" s="24" t="s">
        <v>32</v>
      </c>
    </row>
    <row r="128" spans="15:29" s="25" customFormat="1" ht="37.5" customHeight="1" x14ac:dyDescent="0.25">
      <c r="O128" s="30">
        <v>123</v>
      </c>
      <c r="P128" s="26" t="s">
        <v>233</v>
      </c>
      <c r="Q128" s="15" t="s">
        <v>234</v>
      </c>
      <c r="R128" s="15" t="s">
        <v>235</v>
      </c>
      <c r="S128" s="27" t="s">
        <v>36</v>
      </c>
      <c r="T128" s="28">
        <v>24281.25</v>
      </c>
      <c r="U128" s="19" t="s">
        <v>21</v>
      </c>
      <c r="V128" s="20">
        <f t="shared" si="12"/>
        <v>24281.25</v>
      </c>
      <c r="W128" s="21">
        <f t="shared" si="15"/>
        <v>696.87187500000005</v>
      </c>
      <c r="X128" s="22" t="s">
        <v>22</v>
      </c>
      <c r="Y128" s="22">
        <f t="shared" si="16"/>
        <v>738.15</v>
      </c>
      <c r="Z128" s="22">
        <v>2295.85</v>
      </c>
      <c r="AA128" s="23">
        <f>+W128+Y128+Z128</f>
        <v>3730.8718749999998</v>
      </c>
      <c r="AB128" s="23">
        <f>+V128-W128-Y128-Z128</f>
        <v>20550.378124999999</v>
      </c>
      <c r="AC128" s="24" t="s">
        <v>32</v>
      </c>
    </row>
    <row r="129" spans="15:29" s="25" customFormat="1" ht="37.5" customHeight="1" x14ac:dyDescent="0.25">
      <c r="O129" s="13">
        <v>124</v>
      </c>
      <c r="P129" s="26" t="s">
        <v>236</v>
      </c>
      <c r="Q129" s="31" t="s">
        <v>47</v>
      </c>
      <c r="R129" s="15" t="s">
        <v>144</v>
      </c>
      <c r="S129" s="27" t="s">
        <v>44</v>
      </c>
      <c r="T129" s="28">
        <v>50000</v>
      </c>
      <c r="U129" s="19" t="s">
        <v>21</v>
      </c>
      <c r="V129" s="20">
        <f t="shared" si="12"/>
        <v>50000</v>
      </c>
      <c r="W129" s="21">
        <f t="shared" si="15"/>
        <v>1435</v>
      </c>
      <c r="X129" s="22">
        <v>1854</v>
      </c>
      <c r="Y129" s="22">
        <f t="shared" si="16"/>
        <v>1520</v>
      </c>
      <c r="Z129" s="22">
        <v>2023.25</v>
      </c>
      <c r="AA129" s="23">
        <f>+W129+X129+Y129+Z129</f>
        <v>6832.25</v>
      </c>
      <c r="AB129" s="23">
        <f>+V129-W129-X129-Y129-Z129</f>
        <v>43167.75</v>
      </c>
      <c r="AC129" s="24" t="s">
        <v>32</v>
      </c>
    </row>
    <row r="130" spans="15:29" s="25" customFormat="1" ht="37.5" customHeight="1" x14ac:dyDescent="0.25">
      <c r="O130" s="13">
        <v>125</v>
      </c>
      <c r="P130" s="26" t="s">
        <v>237</v>
      </c>
      <c r="Q130" s="15" t="s">
        <v>238</v>
      </c>
      <c r="R130" s="32" t="s">
        <v>169</v>
      </c>
      <c r="S130" s="32" t="s">
        <v>44</v>
      </c>
      <c r="T130" s="35">
        <v>14850</v>
      </c>
      <c r="U130" s="19" t="s">
        <v>21</v>
      </c>
      <c r="V130" s="20">
        <f t="shared" si="12"/>
        <v>14850</v>
      </c>
      <c r="W130" s="21">
        <f t="shared" si="15"/>
        <v>426.19499999999999</v>
      </c>
      <c r="X130" s="22" t="s">
        <v>22</v>
      </c>
      <c r="Y130" s="22">
        <f t="shared" si="16"/>
        <v>451.44</v>
      </c>
      <c r="Z130" s="22">
        <v>1023.25</v>
      </c>
      <c r="AA130" s="23">
        <f>+W130+Y130+Z130</f>
        <v>1900.885</v>
      </c>
      <c r="AB130" s="23">
        <v>12949.11</v>
      </c>
      <c r="AC130" s="24" t="s">
        <v>32</v>
      </c>
    </row>
    <row r="131" spans="15:29" s="25" customFormat="1" ht="37.5" customHeight="1" x14ac:dyDescent="0.25">
      <c r="O131" s="13">
        <v>126</v>
      </c>
      <c r="P131" s="26" t="s">
        <v>239</v>
      </c>
      <c r="Q131" s="15" t="s">
        <v>173</v>
      </c>
      <c r="R131" s="15" t="s">
        <v>51</v>
      </c>
      <c r="S131" s="27" t="s">
        <v>44</v>
      </c>
      <c r="T131" s="28">
        <v>85000</v>
      </c>
      <c r="U131" s="19" t="s">
        <v>21</v>
      </c>
      <c r="V131" s="20">
        <f t="shared" si="12"/>
        <v>85000</v>
      </c>
      <c r="W131" s="21">
        <f t="shared" si="15"/>
        <v>2439.5</v>
      </c>
      <c r="X131" s="22">
        <v>8576.99</v>
      </c>
      <c r="Y131" s="22">
        <f t="shared" si="16"/>
        <v>2584</v>
      </c>
      <c r="Z131" s="22">
        <v>475.69</v>
      </c>
      <c r="AA131" s="23">
        <f>+W131+X131+Y131+Z131</f>
        <v>14076.18</v>
      </c>
      <c r="AB131" s="23">
        <f>+V131-W131-X131-Y131-Z131</f>
        <v>70923.819999999992</v>
      </c>
      <c r="AC131" s="24" t="s">
        <v>23</v>
      </c>
    </row>
    <row r="132" spans="15:29" s="25" customFormat="1" ht="37.5" customHeight="1" x14ac:dyDescent="0.25">
      <c r="O132" s="13">
        <v>127</v>
      </c>
      <c r="P132" s="26" t="s">
        <v>240</v>
      </c>
      <c r="Q132" s="15" t="s">
        <v>141</v>
      </c>
      <c r="R132" s="15" t="s">
        <v>56</v>
      </c>
      <c r="S132" s="27" t="s">
        <v>36</v>
      </c>
      <c r="T132" s="28">
        <v>75000</v>
      </c>
      <c r="U132" s="19" t="s">
        <v>21</v>
      </c>
      <c r="V132" s="20">
        <f t="shared" si="12"/>
        <v>75000</v>
      </c>
      <c r="W132" s="21">
        <f t="shared" si="15"/>
        <v>2152.5</v>
      </c>
      <c r="X132" s="22">
        <v>6309.38</v>
      </c>
      <c r="Y132" s="22">
        <f t="shared" si="16"/>
        <v>2280</v>
      </c>
      <c r="Z132" s="22">
        <v>6221.02</v>
      </c>
      <c r="AA132" s="23">
        <f>+W132+X132+Y132+Z132</f>
        <v>16962.900000000001</v>
      </c>
      <c r="AB132" s="23">
        <f>+V132-W132-X132-Y132-Z132</f>
        <v>58037.099999999991</v>
      </c>
      <c r="AC132" s="24" t="s">
        <v>23</v>
      </c>
    </row>
    <row r="133" spans="15:29" s="25" customFormat="1" ht="37.5" customHeight="1" x14ac:dyDescent="0.25">
      <c r="O133" s="13">
        <v>128</v>
      </c>
      <c r="P133" s="26" t="s">
        <v>241</v>
      </c>
      <c r="Q133" s="15" t="s">
        <v>75</v>
      </c>
      <c r="R133" s="15" t="s">
        <v>19</v>
      </c>
      <c r="S133" s="27" t="s">
        <v>20</v>
      </c>
      <c r="T133" s="28">
        <v>10000</v>
      </c>
      <c r="U133" s="19" t="s">
        <v>21</v>
      </c>
      <c r="V133" s="20">
        <f t="shared" si="12"/>
        <v>10000</v>
      </c>
      <c r="W133" s="21">
        <f t="shared" si="15"/>
        <v>287</v>
      </c>
      <c r="X133" s="22" t="s">
        <v>22</v>
      </c>
      <c r="Y133" s="22">
        <f t="shared" si="16"/>
        <v>304</v>
      </c>
      <c r="Z133" s="22">
        <v>23.25</v>
      </c>
      <c r="AA133" s="23">
        <f>+W133+Y133+Z133</f>
        <v>614.25</v>
      </c>
      <c r="AB133" s="23">
        <f>+V133-W133-Y133-Z133</f>
        <v>9385.75</v>
      </c>
      <c r="AC133" s="24" t="s">
        <v>23</v>
      </c>
    </row>
    <row r="134" spans="15:29" s="25" customFormat="1" ht="37.5" customHeight="1" x14ac:dyDescent="0.25">
      <c r="O134" s="13">
        <v>129</v>
      </c>
      <c r="P134" s="26" t="s">
        <v>242</v>
      </c>
      <c r="Q134" s="15" t="s">
        <v>18</v>
      </c>
      <c r="R134" s="15" t="s">
        <v>48</v>
      </c>
      <c r="S134" s="27" t="s">
        <v>20</v>
      </c>
      <c r="T134" s="28">
        <v>10000</v>
      </c>
      <c r="U134" s="19" t="s">
        <v>21</v>
      </c>
      <c r="V134" s="20">
        <f t="shared" si="12"/>
        <v>10000</v>
      </c>
      <c r="W134" s="21">
        <f t="shared" si="15"/>
        <v>287</v>
      </c>
      <c r="X134" s="22" t="s">
        <v>22</v>
      </c>
      <c r="Y134" s="22">
        <f t="shared" si="16"/>
        <v>304</v>
      </c>
      <c r="Z134" s="22">
        <v>523.25</v>
      </c>
      <c r="AA134" s="23">
        <f>+W134+Y134+Z134</f>
        <v>1114.25</v>
      </c>
      <c r="AB134" s="23">
        <f>+V134-W134-Y134-Z134</f>
        <v>8885.75</v>
      </c>
      <c r="AC134" s="24" t="s">
        <v>23</v>
      </c>
    </row>
    <row r="135" spans="15:29" s="25" customFormat="1" ht="37.5" customHeight="1" x14ac:dyDescent="0.25">
      <c r="O135" s="13">
        <v>130</v>
      </c>
      <c r="P135" s="26" t="s">
        <v>243</v>
      </c>
      <c r="Q135" s="15" t="s">
        <v>25</v>
      </c>
      <c r="R135" s="15" t="s">
        <v>114</v>
      </c>
      <c r="S135" s="27" t="s">
        <v>20</v>
      </c>
      <c r="T135" s="28">
        <v>10000</v>
      </c>
      <c r="U135" s="19" t="s">
        <v>21</v>
      </c>
      <c r="V135" s="20">
        <f t="shared" si="12"/>
        <v>10000</v>
      </c>
      <c r="W135" s="21">
        <f t="shared" si="15"/>
        <v>287</v>
      </c>
      <c r="X135" s="22" t="s">
        <v>22</v>
      </c>
      <c r="Y135" s="22">
        <f t="shared" si="16"/>
        <v>304</v>
      </c>
      <c r="Z135" s="22">
        <v>2312.19</v>
      </c>
      <c r="AA135" s="23">
        <f>+W135+Y135+Z135</f>
        <v>2903.19</v>
      </c>
      <c r="AB135" s="23">
        <f>+V135-W135-Y135-Z135</f>
        <v>7096.8099999999995</v>
      </c>
      <c r="AC135" s="24" t="s">
        <v>23</v>
      </c>
    </row>
    <row r="136" spans="15:29" s="25" customFormat="1" ht="37.5" customHeight="1" x14ac:dyDescent="0.25">
      <c r="O136" s="13">
        <v>131</v>
      </c>
      <c r="P136" s="26" t="s">
        <v>244</v>
      </c>
      <c r="Q136" s="15" t="s">
        <v>173</v>
      </c>
      <c r="R136" s="15" t="s">
        <v>201</v>
      </c>
      <c r="S136" s="27" t="s">
        <v>44</v>
      </c>
      <c r="T136" s="28">
        <v>95000</v>
      </c>
      <c r="U136" s="19" t="s">
        <v>21</v>
      </c>
      <c r="V136" s="20">
        <f t="shared" si="12"/>
        <v>95000</v>
      </c>
      <c r="W136" s="21">
        <f t="shared" si="15"/>
        <v>2726.5</v>
      </c>
      <c r="X136" s="22">
        <v>10929.24</v>
      </c>
      <c r="Y136" s="22">
        <f t="shared" si="16"/>
        <v>2888</v>
      </c>
      <c r="Z136" s="22">
        <v>1861.94</v>
      </c>
      <c r="AA136" s="23">
        <f>+W136+X136+Y136+Z136</f>
        <v>18405.679999999997</v>
      </c>
      <c r="AB136" s="23">
        <f>+V136-W136-X136-Y136-Z136</f>
        <v>76594.319999999992</v>
      </c>
      <c r="AC136" s="24" t="s">
        <v>23</v>
      </c>
    </row>
    <row r="137" spans="15:29" s="25" customFormat="1" ht="37.5" customHeight="1" x14ac:dyDescent="0.25">
      <c r="O137" s="13">
        <v>132</v>
      </c>
      <c r="P137" s="26" t="s">
        <v>245</v>
      </c>
      <c r="Q137" s="15" t="s">
        <v>246</v>
      </c>
      <c r="R137" s="15" t="s">
        <v>247</v>
      </c>
      <c r="S137" s="27" t="s">
        <v>44</v>
      </c>
      <c r="T137" s="28">
        <v>16342.54</v>
      </c>
      <c r="U137" s="19" t="s">
        <v>21</v>
      </c>
      <c r="V137" s="20">
        <f t="shared" ref="V137:V204" si="17">+T137</f>
        <v>16342.54</v>
      </c>
      <c r="W137" s="21">
        <f t="shared" si="15"/>
        <v>469.03089800000004</v>
      </c>
      <c r="X137" s="22" t="s">
        <v>22</v>
      </c>
      <c r="Y137" s="22">
        <f t="shared" si="16"/>
        <v>496.81321600000001</v>
      </c>
      <c r="Z137" s="22">
        <v>3766.18</v>
      </c>
      <c r="AA137" s="23">
        <f t="shared" ref="AA137:AA142" si="18">+W137+Y137+Z137</f>
        <v>4732.0241139999998</v>
      </c>
      <c r="AB137" s="23">
        <f t="shared" ref="AB137:AB142" si="19">+V137-W137-Y137-Z137</f>
        <v>11610.515885999999</v>
      </c>
      <c r="AC137" s="24" t="s">
        <v>23</v>
      </c>
    </row>
    <row r="138" spans="15:29" s="25" customFormat="1" ht="37.5" customHeight="1" x14ac:dyDescent="0.25">
      <c r="O138" s="13">
        <v>133</v>
      </c>
      <c r="P138" s="26" t="s">
        <v>248</v>
      </c>
      <c r="Q138" s="15" t="s">
        <v>75</v>
      </c>
      <c r="R138" s="15" t="s">
        <v>114</v>
      </c>
      <c r="S138" s="27" t="s">
        <v>20</v>
      </c>
      <c r="T138" s="28">
        <v>11000</v>
      </c>
      <c r="U138" s="19" t="s">
        <v>21</v>
      </c>
      <c r="V138" s="20">
        <f t="shared" si="17"/>
        <v>11000</v>
      </c>
      <c r="W138" s="21">
        <f t="shared" si="15"/>
        <v>315.7</v>
      </c>
      <c r="X138" s="22" t="s">
        <v>22</v>
      </c>
      <c r="Y138" s="22">
        <f t="shared" si="16"/>
        <v>334.4</v>
      </c>
      <c r="Z138" s="22">
        <v>23.25</v>
      </c>
      <c r="AA138" s="23">
        <f t="shared" si="18"/>
        <v>673.34999999999991</v>
      </c>
      <c r="AB138" s="23">
        <f t="shared" si="19"/>
        <v>10326.65</v>
      </c>
      <c r="AC138" s="24" t="s">
        <v>23</v>
      </c>
    </row>
    <row r="139" spans="15:29" s="25" customFormat="1" ht="37.5" customHeight="1" x14ac:dyDescent="0.25">
      <c r="O139" s="13">
        <v>134</v>
      </c>
      <c r="P139" s="26" t="s">
        <v>249</v>
      </c>
      <c r="Q139" s="15" t="s">
        <v>27</v>
      </c>
      <c r="R139" s="15" t="s">
        <v>48</v>
      </c>
      <c r="S139" s="27" t="s">
        <v>20</v>
      </c>
      <c r="T139" s="28">
        <v>10000</v>
      </c>
      <c r="U139" s="19" t="s">
        <v>21</v>
      </c>
      <c r="V139" s="20">
        <f t="shared" si="17"/>
        <v>10000</v>
      </c>
      <c r="W139" s="21">
        <f t="shared" si="15"/>
        <v>287</v>
      </c>
      <c r="X139" s="22" t="s">
        <v>22</v>
      </c>
      <c r="Y139" s="22">
        <f t="shared" si="16"/>
        <v>304</v>
      </c>
      <c r="Z139" s="22">
        <v>23.25</v>
      </c>
      <c r="AA139" s="23">
        <f t="shared" si="18"/>
        <v>614.25</v>
      </c>
      <c r="AB139" s="23">
        <f t="shared" si="19"/>
        <v>9385.75</v>
      </c>
      <c r="AC139" s="24" t="s">
        <v>23</v>
      </c>
    </row>
    <row r="140" spans="15:29" s="25" customFormat="1" ht="37.5" customHeight="1" x14ac:dyDescent="0.25">
      <c r="O140" s="13">
        <v>135</v>
      </c>
      <c r="P140" s="26" t="s">
        <v>250</v>
      </c>
      <c r="Q140" s="15" t="s">
        <v>27</v>
      </c>
      <c r="R140" s="15" t="s">
        <v>114</v>
      </c>
      <c r="S140" s="27" t="s">
        <v>20</v>
      </c>
      <c r="T140" s="28">
        <v>10000</v>
      </c>
      <c r="U140" s="19" t="s">
        <v>21</v>
      </c>
      <c r="V140" s="20">
        <f t="shared" si="17"/>
        <v>10000</v>
      </c>
      <c r="W140" s="21">
        <f t="shared" si="15"/>
        <v>287</v>
      </c>
      <c r="X140" s="22" t="s">
        <v>22</v>
      </c>
      <c r="Y140" s="22">
        <f t="shared" si="16"/>
        <v>304</v>
      </c>
      <c r="Z140" s="22">
        <v>2566.59</v>
      </c>
      <c r="AA140" s="23">
        <f t="shared" si="18"/>
        <v>3157.59</v>
      </c>
      <c r="AB140" s="23">
        <f t="shared" si="19"/>
        <v>6842.41</v>
      </c>
      <c r="AC140" s="24" t="s">
        <v>23</v>
      </c>
    </row>
    <row r="141" spans="15:29" s="25" customFormat="1" ht="37.5" customHeight="1" x14ac:dyDescent="0.25">
      <c r="O141" s="13">
        <v>136</v>
      </c>
      <c r="P141" s="26" t="s">
        <v>251</v>
      </c>
      <c r="Q141" s="15" t="s">
        <v>116</v>
      </c>
      <c r="R141" s="15" t="s">
        <v>19</v>
      </c>
      <c r="S141" s="27" t="s">
        <v>20</v>
      </c>
      <c r="T141" s="28">
        <v>10000</v>
      </c>
      <c r="U141" s="19" t="s">
        <v>21</v>
      </c>
      <c r="V141" s="20">
        <f t="shared" si="17"/>
        <v>10000</v>
      </c>
      <c r="W141" s="21">
        <f t="shared" si="15"/>
        <v>287</v>
      </c>
      <c r="X141" s="22" t="s">
        <v>22</v>
      </c>
      <c r="Y141" s="22">
        <f t="shared" si="16"/>
        <v>304</v>
      </c>
      <c r="Z141" s="22">
        <v>23.25</v>
      </c>
      <c r="AA141" s="23">
        <f t="shared" si="18"/>
        <v>614.25</v>
      </c>
      <c r="AB141" s="23">
        <f t="shared" si="19"/>
        <v>9385.75</v>
      </c>
      <c r="AC141" s="24" t="s">
        <v>23</v>
      </c>
    </row>
    <row r="142" spans="15:29" s="25" customFormat="1" ht="37.5" customHeight="1" x14ac:dyDescent="0.25">
      <c r="O142" s="13">
        <v>137</v>
      </c>
      <c r="P142" s="26" t="s">
        <v>252</v>
      </c>
      <c r="Q142" s="15" t="s">
        <v>95</v>
      </c>
      <c r="R142" s="15" t="s">
        <v>48</v>
      </c>
      <c r="S142" s="27" t="s">
        <v>20</v>
      </c>
      <c r="T142" s="28">
        <v>10000</v>
      </c>
      <c r="U142" s="19" t="s">
        <v>21</v>
      </c>
      <c r="V142" s="20">
        <f t="shared" si="17"/>
        <v>10000</v>
      </c>
      <c r="W142" s="21">
        <f t="shared" si="15"/>
        <v>287</v>
      </c>
      <c r="X142" s="22" t="s">
        <v>22</v>
      </c>
      <c r="Y142" s="22">
        <f t="shared" si="16"/>
        <v>304</v>
      </c>
      <c r="Z142" s="22">
        <v>23.25</v>
      </c>
      <c r="AA142" s="23">
        <f t="shared" si="18"/>
        <v>614.25</v>
      </c>
      <c r="AB142" s="23">
        <f t="shared" si="19"/>
        <v>9385.75</v>
      </c>
      <c r="AC142" s="24" t="s">
        <v>23</v>
      </c>
    </row>
    <row r="143" spans="15:29" s="25" customFormat="1" ht="37.5" customHeight="1" x14ac:dyDescent="0.25">
      <c r="O143" s="13">
        <v>138</v>
      </c>
      <c r="P143" s="26" t="s">
        <v>253</v>
      </c>
      <c r="Q143" s="15" t="s">
        <v>254</v>
      </c>
      <c r="R143" s="32" t="s">
        <v>39</v>
      </c>
      <c r="S143" s="32" t="s">
        <v>71</v>
      </c>
      <c r="T143" s="35">
        <v>11000</v>
      </c>
      <c r="U143" s="19" t="s">
        <v>21</v>
      </c>
      <c r="V143" s="20">
        <f t="shared" si="17"/>
        <v>11000</v>
      </c>
      <c r="W143" s="21">
        <f t="shared" si="15"/>
        <v>315.7</v>
      </c>
      <c r="X143" s="22" t="s">
        <v>22</v>
      </c>
      <c r="Y143" s="22">
        <f t="shared" si="16"/>
        <v>334.4</v>
      </c>
      <c r="Z143" s="22">
        <v>23.25</v>
      </c>
      <c r="AA143" s="23">
        <f>+W143+Y143+Z143</f>
        <v>673.34999999999991</v>
      </c>
      <c r="AB143" s="23">
        <f>+V143-W143-Y143-Z143</f>
        <v>10326.65</v>
      </c>
      <c r="AC143" s="24" t="s">
        <v>23</v>
      </c>
    </row>
    <row r="144" spans="15:29" s="25" customFormat="1" ht="37.5" customHeight="1" x14ac:dyDescent="0.25">
      <c r="O144" s="13">
        <v>139</v>
      </c>
      <c r="P144" s="26" t="s">
        <v>255</v>
      </c>
      <c r="Q144" s="31" t="s">
        <v>55</v>
      </c>
      <c r="R144" s="15" t="s">
        <v>192</v>
      </c>
      <c r="S144" s="27" t="s">
        <v>20</v>
      </c>
      <c r="T144" s="28">
        <v>13100</v>
      </c>
      <c r="U144" s="19" t="s">
        <v>21</v>
      </c>
      <c r="V144" s="20">
        <f t="shared" si="17"/>
        <v>13100</v>
      </c>
      <c r="W144" s="21">
        <f t="shared" si="15"/>
        <v>375.96999999999997</v>
      </c>
      <c r="X144" s="22" t="s">
        <v>22</v>
      </c>
      <c r="Y144" s="22">
        <f t="shared" si="16"/>
        <v>398.24</v>
      </c>
      <c r="Z144" s="22">
        <v>23.25</v>
      </c>
      <c r="AA144" s="23">
        <f>+W144+Y144+Z144</f>
        <v>797.46</v>
      </c>
      <c r="AB144" s="23">
        <f>+V144-W144-Y144-Z144</f>
        <v>12302.54</v>
      </c>
      <c r="AC144" s="24" t="s">
        <v>23</v>
      </c>
    </row>
    <row r="145" spans="15:29" s="25" customFormat="1" ht="37.5" customHeight="1" x14ac:dyDescent="0.25">
      <c r="O145" s="13">
        <v>140</v>
      </c>
      <c r="P145" s="26" t="s">
        <v>256</v>
      </c>
      <c r="Q145" s="15" t="s">
        <v>152</v>
      </c>
      <c r="R145" s="15" t="s">
        <v>56</v>
      </c>
      <c r="S145" s="27" t="s">
        <v>44</v>
      </c>
      <c r="T145" s="28">
        <v>40000</v>
      </c>
      <c r="U145" s="19" t="s">
        <v>21</v>
      </c>
      <c r="V145" s="20">
        <f t="shared" si="17"/>
        <v>40000</v>
      </c>
      <c r="W145" s="21">
        <f t="shared" si="15"/>
        <v>1148</v>
      </c>
      <c r="X145" s="22">
        <v>442.65</v>
      </c>
      <c r="Y145" s="22">
        <f t="shared" si="16"/>
        <v>1216</v>
      </c>
      <c r="Z145" s="22">
        <v>4988.37</v>
      </c>
      <c r="AA145" s="23">
        <f>+W145+X145+Y145+Z145</f>
        <v>7795.02</v>
      </c>
      <c r="AB145" s="23">
        <f>+V145-W145-X145-Y145-Z145</f>
        <v>32204.98</v>
      </c>
      <c r="AC145" s="24" t="s">
        <v>23</v>
      </c>
    </row>
    <row r="146" spans="15:29" s="25" customFormat="1" ht="37.5" customHeight="1" x14ac:dyDescent="0.25">
      <c r="O146" s="13">
        <v>141</v>
      </c>
      <c r="P146" s="26" t="s">
        <v>257</v>
      </c>
      <c r="Q146" s="15" t="s">
        <v>258</v>
      </c>
      <c r="R146" s="15" t="s">
        <v>259</v>
      </c>
      <c r="S146" s="27" t="s">
        <v>36</v>
      </c>
      <c r="T146" s="28">
        <v>65000</v>
      </c>
      <c r="U146" s="19" t="s">
        <v>21</v>
      </c>
      <c r="V146" s="20">
        <f t="shared" si="17"/>
        <v>65000</v>
      </c>
      <c r="W146" s="21">
        <f t="shared" si="15"/>
        <v>1865.5</v>
      </c>
      <c r="X146" s="22">
        <v>4157.55</v>
      </c>
      <c r="Y146" s="22">
        <f t="shared" si="16"/>
        <v>1976</v>
      </c>
      <c r="Z146" s="22">
        <v>18822.59</v>
      </c>
      <c r="AA146" s="23">
        <f>+W146+X146+Y146+Z146</f>
        <v>26821.64</v>
      </c>
      <c r="AB146" s="23">
        <f>+V146-W146-X146-Y146-Z146</f>
        <v>38178.36</v>
      </c>
      <c r="AC146" s="24" t="s">
        <v>23</v>
      </c>
    </row>
    <row r="147" spans="15:29" s="25" customFormat="1" ht="37.5" customHeight="1" x14ac:dyDescent="0.25">
      <c r="O147" s="13">
        <v>142</v>
      </c>
      <c r="P147" s="26" t="s">
        <v>260</v>
      </c>
      <c r="Q147" s="31" t="s">
        <v>100</v>
      </c>
      <c r="R147" s="15" t="s">
        <v>48</v>
      </c>
      <c r="S147" s="27" t="s">
        <v>20</v>
      </c>
      <c r="T147" s="28">
        <v>10000</v>
      </c>
      <c r="U147" s="19" t="s">
        <v>21</v>
      </c>
      <c r="V147" s="20">
        <f t="shared" si="17"/>
        <v>10000</v>
      </c>
      <c r="W147" s="21">
        <f t="shared" si="15"/>
        <v>287</v>
      </c>
      <c r="X147" s="22" t="s">
        <v>22</v>
      </c>
      <c r="Y147" s="22">
        <f t="shared" si="16"/>
        <v>304</v>
      </c>
      <c r="Z147" s="22">
        <v>23.25</v>
      </c>
      <c r="AA147" s="23">
        <f>+W147+Y147+Z147</f>
        <v>614.25</v>
      </c>
      <c r="AB147" s="23">
        <f>+V147-W147-Y147-Z147</f>
        <v>9385.75</v>
      </c>
      <c r="AC147" s="24" t="s">
        <v>23</v>
      </c>
    </row>
    <row r="148" spans="15:29" s="25" customFormat="1" ht="37.5" customHeight="1" x14ac:dyDescent="0.25">
      <c r="O148" s="13">
        <v>143</v>
      </c>
      <c r="P148" s="26" t="s">
        <v>261</v>
      </c>
      <c r="Q148" s="31" t="s">
        <v>38</v>
      </c>
      <c r="R148" s="15" t="s">
        <v>262</v>
      </c>
      <c r="S148" s="27" t="s">
        <v>20</v>
      </c>
      <c r="T148" s="28">
        <v>10000</v>
      </c>
      <c r="U148" s="19" t="s">
        <v>21</v>
      </c>
      <c r="V148" s="20">
        <f t="shared" si="17"/>
        <v>10000</v>
      </c>
      <c r="W148" s="21">
        <f t="shared" si="15"/>
        <v>287</v>
      </c>
      <c r="X148" s="22" t="s">
        <v>22</v>
      </c>
      <c r="Y148" s="22">
        <f t="shared" si="16"/>
        <v>304</v>
      </c>
      <c r="Z148" s="22">
        <v>23.25</v>
      </c>
      <c r="AA148" s="23">
        <f>+W148+Y148+Z148</f>
        <v>614.25</v>
      </c>
      <c r="AB148" s="23">
        <f>+V148-W148-Y148-Z148</f>
        <v>9385.75</v>
      </c>
      <c r="AC148" s="24" t="s">
        <v>23</v>
      </c>
    </row>
    <row r="149" spans="15:29" s="25" customFormat="1" ht="37.5" customHeight="1" x14ac:dyDescent="0.25">
      <c r="O149" s="13">
        <v>144</v>
      </c>
      <c r="P149" s="26" t="s">
        <v>263</v>
      </c>
      <c r="Q149" s="15" t="s">
        <v>75</v>
      </c>
      <c r="R149" s="15" t="s">
        <v>19</v>
      </c>
      <c r="S149" s="27" t="s">
        <v>20</v>
      </c>
      <c r="T149" s="28">
        <v>11000</v>
      </c>
      <c r="U149" s="19" t="s">
        <v>21</v>
      </c>
      <c r="V149" s="20">
        <f t="shared" si="17"/>
        <v>11000</v>
      </c>
      <c r="W149" s="21">
        <f t="shared" si="15"/>
        <v>315.7</v>
      </c>
      <c r="X149" s="22" t="s">
        <v>22</v>
      </c>
      <c r="Y149" s="22">
        <f t="shared" si="16"/>
        <v>334.4</v>
      </c>
      <c r="Z149" s="22">
        <v>23.25</v>
      </c>
      <c r="AA149" s="23">
        <f>+W149+Y149+Z149</f>
        <v>673.34999999999991</v>
      </c>
      <c r="AB149" s="23">
        <f>+V149-W149-Y149-Z149</f>
        <v>10326.65</v>
      </c>
      <c r="AC149" s="24" t="s">
        <v>23</v>
      </c>
    </row>
    <row r="150" spans="15:29" s="25" customFormat="1" ht="37.5" customHeight="1" x14ac:dyDescent="0.25">
      <c r="O150" s="13">
        <v>145</v>
      </c>
      <c r="P150" s="26" t="s">
        <v>264</v>
      </c>
      <c r="Q150" s="15" t="s">
        <v>265</v>
      </c>
      <c r="R150" s="15" t="s">
        <v>266</v>
      </c>
      <c r="S150" s="27" t="s">
        <v>267</v>
      </c>
      <c r="T150" s="28">
        <v>240000</v>
      </c>
      <c r="U150" s="19" t="s">
        <v>21</v>
      </c>
      <c r="V150" s="20">
        <f t="shared" si="17"/>
        <v>240000</v>
      </c>
      <c r="W150" s="21">
        <f t="shared" si="15"/>
        <v>6888</v>
      </c>
      <c r="X150" s="22">
        <v>45675.27</v>
      </c>
      <c r="Y150" s="22">
        <v>4742.3999999999996</v>
      </c>
      <c r="Z150" s="22">
        <v>9751.6299999999992</v>
      </c>
      <c r="AA150" s="23">
        <f>+W150+X150+Y150+Z150</f>
        <v>67057.3</v>
      </c>
      <c r="AB150" s="23">
        <f>+V150-W150-X150-Y150-Z150</f>
        <v>172942.7</v>
      </c>
      <c r="AC150" s="24" t="s">
        <v>23</v>
      </c>
    </row>
    <row r="151" spans="15:29" s="25" customFormat="1" ht="37.5" customHeight="1" x14ac:dyDescent="0.25">
      <c r="O151" s="13">
        <v>146</v>
      </c>
      <c r="P151" s="26" t="s">
        <v>268</v>
      </c>
      <c r="Q151" s="15" t="s">
        <v>131</v>
      </c>
      <c r="R151" s="15" t="s">
        <v>19</v>
      </c>
      <c r="S151" s="27" t="s">
        <v>20</v>
      </c>
      <c r="T151" s="28">
        <v>15000</v>
      </c>
      <c r="U151" s="19" t="s">
        <v>21</v>
      </c>
      <c r="V151" s="20">
        <f t="shared" si="17"/>
        <v>15000</v>
      </c>
      <c r="W151" s="21">
        <f t="shared" si="15"/>
        <v>430.5</v>
      </c>
      <c r="X151" s="22"/>
      <c r="Y151" s="22">
        <f t="shared" si="16"/>
        <v>456</v>
      </c>
      <c r="Z151" s="22">
        <v>1373.37</v>
      </c>
      <c r="AA151" s="23">
        <f>+W151+Y151+Z151</f>
        <v>2259.87</v>
      </c>
      <c r="AB151" s="23">
        <f>+V151-W151-Y151-Z151</f>
        <v>12740.130000000001</v>
      </c>
      <c r="AC151" s="24" t="s">
        <v>23</v>
      </c>
    </row>
    <row r="152" spans="15:29" s="25" customFormat="1" ht="37.5" customHeight="1" x14ac:dyDescent="0.25">
      <c r="O152" s="13">
        <v>147</v>
      </c>
      <c r="P152" s="26" t="s">
        <v>269</v>
      </c>
      <c r="Q152" s="15" t="s">
        <v>270</v>
      </c>
      <c r="R152" s="15" t="s">
        <v>51</v>
      </c>
      <c r="S152" s="27" t="s">
        <v>36</v>
      </c>
      <c r="T152" s="28">
        <v>85000</v>
      </c>
      <c r="U152" s="19" t="s">
        <v>21</v>
      </c>
      <c r="V152" s="20">
        <f t="shared" si="17"/>
        <v>85000</v>
      </c>
      <c r="W152" s="21">
        <f t="shared" si="15"/>
        <v>2439.5</v>
      </c>
      <c r="X152" s="22">
        <v>8576.99</v>
      </c>
      <c r="Y152" s="22">
        <f t="shared" si="16"/>
        <v>2584</v>
      </c>
      <c r="Z152" s="22">
        <v>1276.3499999999999</v>
      </c>
      <c r="AA152" s="23">
        <f>+W152+X152+Y152+Z152</f>
        <v>14876.84</v>
      </c>
      <c r="AB152" s="23">
        <f>+V152-W152-X152-Y152-Z152</f>
        <v>70123.159999999989</v>
      </c>
      <c r="AC152" s="24" t="s">
        <v>23</v>
      </c>
    </row>
    <row r="153" spans="15:29" s="25" customFormat="1" ht="37.5" customHeight="1" x14ac:dyDescent="0.25">
      <c r="O153" s="13">
        <v>148</v>
      </c>
      <c r="P153" s="26" t="s">
        <v>271</v>
      </c>
      <c r="Q153" s="15" t="s">
        <v>125</v>
      </c>
      <c r="R153" s="15" t="s">
        <v>272</v>
      </c>
      <c r="S153" s="27" t="s">
        <v>20</v>
      </c>
      <c r="T153" s="28">
        <v>10000</v>
      </c>
      <c r="U153" s="19" t="s">
        <v>21</v>
      </c>
      <c r="V153" s="20">
        <f t="shared" si="17"/>
        <v>10000</v>
      </c>
      <c r="W153" s="21">
        <f t="shared" si="15"/>
        <v>287</v>
      </c>
      <c r="X153" s="22"/>
      <c r="Y153" s="22">
        <f t="shared" si="16"/>
        <v>304</v>
      </c>
      <c r="Z153" s="22"/>
      <c r="AA153" s="23">
        <f>+W153+Y153</f>
        <v>591</v>
      </c>
      <c r="AB153" s="23">
        <f>+V153-W153-Y153</f>
        <v>9409</v>
      </c>
      <c r="AC153" s="24" t="s">
        <v>32</v>
      </c>
    </row>
    <row r="154" spans="15:29" s="25" customFormat="1" ht="37.5" customHeight="1" x14ac:dyDescent="0.25">
      <c r="O154" s="13">
        <v>149</v>
      </c>
      <c r="P154" s="26" t="s">
        <v>273</v>
      </c>
      <c r="Q154" s="15" t="s">
        <v>75</v>
      </c>
      <c r="R154" s="15" t="s">
        <v>70</v>
      </c>
      <c r="S154" s="27" t="s">
        <v>44</v>
      </c>
      <c r="T154" s="28">
        <v>19000</v>
      </c>
      <c r="U154" s="19" t="s">
        <v>21</v>
      </c>
      <c r="V154" s="20">
        <f t="shared" si="17"/>
        <v>19000</v>
      </c>
      <c r="W154" s="21">
        <f t="shared" si="15"/>
        <v>545.29999999999995</v>
      </c>
      <c r="X154" s="22" t="s">
        <v>22</v>
      </c>
      <c r="Y154" s="22">
        <f t="shared" si="16"/>
        <v>577.6</v>
      </c>
      <c r="Z154" s="22">
        <v>5204.5</v>
      </c>
      <c r="AA154" s="23">
        <f t="shared" ref="AA154:AA160" si="20">+W154+Y154+Z154</f>
        <v>6327.4</v>
      </c>
      <c r="AB154" s="23">
        <f t="shared" ref="AB154:AB160" si="21">+V154-W154-Y154-Z154</f>
        <v>12672.600000000002</v>
      </c>
      <c r="AC154" s="24" t="s">
        <v>32</v>
      </c>
    </row>
    <row r="155" spans="15:29" s="25" customFormat="1" ht="37.5" customHeight="1" x14ac:dyDescent="0.25">
      <c r="O155" s="13">
        <v>150</v>
      </c>
      <c r="P155" s="26" t="s">
        <v>274</v>
      </c>
      <c r="Q155" s="15" t="s">
        <v>38</v>
      </c>
      <c r="R155" s="15" t="s">
        <v>148</v>
      </c>
      <c r="S155" s="27" t="s">
        <v>20</v>
      </c>
      <c r="T155" s="28">
        <v>11000</v>
      </c>
      <c r="U155" s="19" t="s">
        <v>21</v>
      </c>
      <c r="V155" s="20">
        <f t="shared" si="17"/>
        <v>11000</v>
      </c>
      <c r="W155" s="21">
        <f t="shared" si="15"/>
        <v>315.7</v>
      </c>
      <c r="X155" s="22" t="s">
        <v>22</v>
      </c>
      <c r="Y155" s="22">
        <f t="shared" si="16"/>
        <v>334.4</v>
      </c>
      <c r="Z155" s="22">
        <v>23.25</v>
      </c>
      <c r="AA155" s="23">
        <f t="shared" si="20"/>
        <v>673.34999999999991</v>
      </c>
      <c r="AB155" s="23">
        <f t="shared" si="21"/>
        <v>10326.65</v>
      </c>
      <c r="AC155" s="24" t="s">
        <v>23</v>
      </c>
    </row>
    <row r="156" spans="15:29" s="25" customFormat="1" ht="37.5" customHeight="1" x14ac:dyDescent="0.25">
      <c r="O156" s="13">
        <v>151</v>
      </c>
      <c r="P156" s="26" t="s">
        <v>275</v>
      </c>
      <c r="Q156" s="15" t="s">
        <v>38</v>
      </c>
      <c r="R156" s="15" t="s">
        <v>39</v>
      </c>
      <c r="S156" s="27" t="s">
        <v>20</v>
      </c>
      <c r="T156" s="28">
        <v>10000</v>
      </c>
      <c r="U156" s="19" t="s">
        <v>21</v>
      </c>
      <c r="V156" s="20">
        <f t="shared" si="17"/>
        <v>10000</v>
      </c>
      <c r="W156" s="21">
        <f t="shared" si="15"/>
        <v>287</v>
      </c>
      <c r="X156" s="22" t="s">
        <v>22</v>
      </c>
      <c r="Y156" s="22">
        <f t="shared" si="16"/>
        <v>304</v>
      </c>
      <c r="Z156" s="22">
        <v>23.25</v>
      </c>
      <c r="AA156" s="23">
        <f t="shared" si="20"/>
        <v>614.25</v>
      </c>
      <c r="AB156" s="23">
        <f t="shared" si="21"/>
        <v>9385.75</v>
      </c>
      <c r="AC156" s="24" t="s">
        <v>23</v>
      </c>
    </row>
    <row r="157" spans="15:29" s="25" customFormat="1" ht="37.5" customHeight="1" x14ac:dyDescent="0.25">
      <c r="O157" s="13">
        <v>152</v>
      </c>
      <c r="P157" s="26" t="s">
        <v>276</v>
      </c>
      <c r="Q157" s="15" t="s">
        <v>277</v>
      </c>
      <c r="R157" s="15" t="s">
        <v>129</v>
      </c>
      <c r="S157" s="27" t="s">
        <v>36</v>
      </c>
      <c r="T157" s="28">
        <v>22050</v>
      </c>
      <c r="U157" s="19" t="s">
        <v>21</v>
      </c>
      <c r="V157" s="20">
        <f t="shared" si="17"/>
        <v>22050</v>
      </c>
      <c r="W157" s="21">
        <f t="shared" si="15"/>
        <v>632.83500000000004</v>
      </c>
      <c r="X157" s="22" t="s">
        <v>22</v>
      </c>
      <c r="Y157" s="22">
        <f t="shared" si="16"/>
        <v>670.32</v>
      </c>
      <c r="Z157" s="22">
        <v>23.25</v>
      </c>
      <c r="AA157" s="23">
        <f t="shared" si="20"/>
        <v>1326.4050000000002</v>
      </c>
      <c r="AB157" s="23">
        <f t="shared" si="21"/>
        <v>20723.595000000001</v>
      </c>
      <c r="AC157" s="24" t="s">
        <v>32</v>
      </c>
    </row>
    <row r="158" spans="15:29" s="25" customFormat="1" ht="37.5" customHeight="1" x14ac:dyDescent="0.25">
      <c r="O158" s="13">
        <v>153</v>
      </c>
      <c r="P158" s="26" t="s">
        <v>278</v>
      </c>
      <c r="Q158" s="15" t="s">
        <v>27</v>
      </c>
      <c r="R158" s="15" t="s">
        <v>114</v>
      </c>
      <c r="S158" s="27" t="s">
        <v>20</v>
      </c>
      <c r="T158" s="28">
        <v>10000</v>
      </c>
      <c r="U158" s="19" t="s">
        <v>21</v>
      </c>
      <c r="V158" s="20">
        <f t="shared" si="17"/>
        <v>10000</v>
      </c>
      <c r="W158" s="21">
        <f t="shared" si="15"/>
        <v>287</v>
      </c>
      <c r="X158" s="22" t="s">
        <v>22</v>
      </c>
      <c r="Y158" s="22">
        <f t="shared" si="16"/>
        <v>304</v>
      </c>
      <c r="Z158" s="22">
        <v>23.25</v>
      </c>
      <c r="AA158" s="23">
        <f t="shared" si="20"/>
        <v>614.25</v>
      </c>
      <c r="AB158" s="23">
        <f t="shared" si="21"/>
        <v>9385.75</v>
      </c>
      <c r="AC158" s="24" t="s">
        <v>23</v>
      </c>
    </row>
    <row r="159" spans="15:29" s="25" customFormat="1" ht="37.5" customHeight="1" x14ac:dyDescent="0.25">
      <c r="O159" s="13">
        <v>154</v>
      </c>
      <c r="P159" s="26" t="s">
        <v>279</v>
      </c>
      <c r="Q159" s="15" t="s">
        <v>100</v>
      </c>
      <c r="R159" s="15" t="s">
        <v>61</v>
      </c>
      <c r="S159" s="27" t="s">
        <v>20</v>
      </c>
      <c r="T159" s="28">
        <v>15000</v>
      </c>
      <c r="U159" s="19" t="s">
        <v>21</v>
      </c>
      <c r="V159" s="20">
        <f t="shared" si="17"/>
        <v>15000</v>
      </c>
      <c r="W159" s="21">
        <f t="shared" si="15"/>
        <v>430.5</v>
      </c>
      <c r="X159" s="22" t="s">
        <v>22</v>
      </c>
      <c r="Y159" s="22">
        <f t="shared" si="16"/>
        <v>456</v>
      </c>
      <c r="Z159" s="22">
        <v>2781.57</v>
      </c>
      <c r="AA159" s="23">
        <f t="shared" si="20"/>
        <v>3668.07</v>
      </c>
      <c r="AB159" s="23">
        <f t="shared" si="21"/>
        <v>11331.93</v>
      </c>
      <c r="AC159" s="24" t="s">
        <v>23</v>
      </c>
    </row>
    <row r="160" spans="15:29" s="25" customFormat="1" ht="37.5" customHeight="1" x14ac:dyDescent="0.25">
      <c r="O160" s="13">
        <v>155</v>
      </c>
      <c r="P160" s="26" t="s">
        <v>280</v>
      </c>
      <c r="Q160" s="15" t="s">
        <v>110</v>
      </c>
      <c r="R160" s="15" t="s">
        <v>31</v>
      </c>
      <c r="S160" s="27" t="s">
        <v>20</v>
      </c>
      <c r="T160" s="28">
        <v>10000</v>
      </c>
      <c r="U160" s="19" t="s">
        <v>21</v>
      </c>
      <c r="V160" s="20">
        <f t="shared" si="17"/>
        <v>10000</v>
      </c>
      <c r="W160" s="21">
        <f t="shared" si="15"/>
        <v>287</v>
      </c>
      <c r="X160" s="22" t="s">
        <v>22</v>
      </c>
      <c r="Y160" s="22">
        <f t="shared" si="16"/>
        <v>304</v>
      </c>
      <c r="Z160" s="22">
        <v>23.25</v>
      </c>
      <c r="AA160" s="23">
        <f t="shared" si="20"/>
        <v>614.25</v>
      </c>
      <c r="AB160" s="23">
        <f t="shared" si="21"/>
        <v>9385.75</v>
      </c>
      <c r="AC160" s="24" t="s">
        <v>32</v>
      </c>
    </row>
    <row r="161" spans="15:29" s="25" customFormat="1" ht="37.5" customHeight="1" x14ac:dyDescent="0.25">
      <c r="O161" s="13">
        <v>156</v>
      </c>
      <c r="P161" s="26" t="s">
        <v>281</v>
      </c>
      <c r="Q161" s="15" t="s">
        <v>116</v>
      </c>
      <c r="R161" s="15" t="s">
        <v>282</v>
      </c>
      <c r="S161" s="27" t="s">
        <v>44</v>
      </c>
      <c r="T161" s="28">
        <v>13100</v>
      </c>
      <c r="U161" s="19" t="s">
        <v>21</v>
      </c>
      <c r="V161" s="20">
        <f t="shared" si="17"/>
        <v>13100</v>
      </c>
      <c r="W161" s="21">
        <f>+V161*2.87%</f>
        <v>375.96999999999997</v>
      </c>
      <c r="X161" s="22"/>
      <c r="Y161" s="22">
        <f t="shared" si="16"/>
        <v>398.24</v>
      </c>
      <c r="Z161" s="22"/>
      <c r="AA161" s="23">
        <f>+W161+Y161</f>
        <v>774.21</v>
      </c>
      <c r="AB161" s="23">
        <f>+V161-W161-Y161</f>
        <v>12325.79</v>
      </c>
      <c r="AC161" s="24" t="s">
        <v>23</v>
      </c>
    </row>
    <row r="162" spans="15:29" s="25" customFormat="1" ht="37.5" customHeight="1" x14ac:dyDescent="0.25">
      <c r="O162" s="13">
        <v>157</v>
      </c>
      <c r="P162" s="26" t="s">
        <v>283</v>
      </c>
      <c r="Q162" s="15" t="s">
        <v>27</v>
      </c>
      <c r="R162" s="15" t="s">
        <v>19</v>
      </c>
      <c r="S162" s="27" t="s">
        <v>20</v>
      </c>
      <c r="T162" s="28">
        <v>10000</v>
      </c>
      <c r="U162" s="19" t="s">
        <v>21</v>
      </c>
      <c r="V162" s="20">
        <f t="shared" si="17"/>
        <v>10000</v>
      </c>
      <c r="W162" s="21">
        <f t="shared" si="15"/>
        <v>287</v>
      </c>
      <c r="X162" s="22" t="s">
        <v>22</v>
      </c>
      <c r="Y162" s="22">
        <f t="shared" si="16"/>
        <v>304</v>
      </c>
      <c r="Z162" s="22">
        <v>1142.6199999999999</v>
      </c>
      <c r="AA162" s="23">
        <f>+W162+Y162+Z162</f>
        <v>1733.62</v>
      </c>
      <c r="AB162" s="23">
        <f>+V162-W162-Y162-Z162</f>
        <v>8266.380000000001</v>
      </c>
      <c r="AC162" s="24" t="s">
        <v>23</v>
      </c>
    </row>
    <row r="163" spans="15:29" s="25" customFormat="1" ht="37.5" customHeight="1" x14ac:dyDescent="0.25">
      <c r="O163" s="13">
        <v>158</v>
      </c>
      <c r="P163" s="26" t="s">
        <v>284</v>
      </c>
      <c r="Q163" s="15" t="s">
        <v>141</v>
      </c>
      <c r="R163" s="15" t="s">
        <v>76</v>
      </c>
      <c r="S163" s="27" t="s">
        <v>44</v>
      </c>
      <c r="T163" s="28">
        <v>26000</v>
      </c>
      <c r="U163" s="19" t="s">
        <v>21</v>
      </c>
      <c r="V163" s="20">
        <f t="shared" si="17"/>
        <v>26000</v>
      </c>
      <c r="W163" s="21">
        <f t="shared" si="15"/>
        <v>746.2</v>
      </c>
      <c r="X163" s="22" t="s">
        <v>22</v>
      </c>
      <c r="Y163" s="22">
        <f t="shared" si="16"/>
        <v>790.4</v>
      </c>
      <c r="Z163" s="22">
        <v>8660.23</v>
      </c>
      <c r="AA163" s="23">
        <f>+W163+Y163+Z163</f>
        <v>10196.83</v>
      </c>
      <c r="AB163" s="23">
        <f>+V163-W163-Y163-Z163</f>
        <v>15803.169999999998</v>
      </c>
      <c r="AC163" s="24" t="s">
        <v>23</v>
      </c>
    </row>
    <row r="164" spans="15:29" s="25" customFormat="1" ht="37.5" customHeight="1" x14ac:dyDescent="0.25">
      <c r="O164" s="13">
        <v>159</v>
      </c>
      <c r="P164" s="26" t="s">
        <v>285</v>
      </c>
      <c r="Q164" s="15" t="s">
        <v>125</v>
      </c>
      <c r="R164" s="15" t="s">
        <v>286</v>
      </c>
      <c r="S164" s="27" t="s">
        <v>20</v>
      </c>
      <c r="T164" s="28">
        <v>10000</v>
      </c>
      <c r="U164" s="19" t="s">
        <v>21</v>
      </c>
      <c r="V164" s="20">
        <f t="shared" si="17"/>
        <v>10000</v>
      </c>
      <c r="W164" s="21">
        <f t="shared" si="15"/>
        <v>287</v>
      </c>
      <c r="X164" s="22"/>
      <c r="Y164" s="22">
        <f t="shared" si="16"/>
        <v>304</v>
      </c>
      <c r="Z164" s="22"/>
      <c r="AA164" s="23">
        <f>+W164+Y164</f>
        <v>591</v>
      </c>
      <c r="AB164" s="23">
        <f>+V164-W164-Y164</f>
        <v>9409</v>
      </c>
      <c r="AC164" s="24" t="s">
        <v>23</v>
      </c>
    </row>
    <row r="165" spans="15:29" s="25" customFormat="1" ht="37.5" customHeight="1" x14ac:dyDescent="0.25">
      <c r="O165" s="13">
        <v>160</v>
      </c>
      <c r="P165" s="26" t="s">
        <v>287</v>
      </c>
      <c r="Q165" s="15" t="s">
        <v>18</v>
      </c>
      <c r="R165" s="15" t="s">
        <v>59</v>
      </c>
      <c r="S165" s="27" t="s">
        <v>36</v>
      </c>
      <c r="T165" s="28">
        <v>60000</v>
      </c>
      <c r="U165" s="19" t="s">
        <v>21</v>
      </c>
      <c r="V165" s="20">
        <f t="shared" si="17"/>
        <v>60000</v>
      </c>
      <c r="W165" s="21">
        <f t="shared" si="15"/>
        <v>1722</v>
      </c>
      <c r="X165" s="22">
        <v>3486.68</v>
      </c>
      <c r="Y165" s="22">
        <f t="shared" si="16"/>
        <v>1824</v>
      </c>
      <c r="Z165" s="22">
        <v>9428.15</v>
      </c>
      <c r="AA165" s="23">
        <f>+W165+X165+Y165+Z165</f>
        <v>16460.830000000002</v>
      </c>
      <c r="AB165" s="23">
        <f>+V165-W165-X165-Y165-Z165</f>
        <v>43539.17</v>
      </c>
      <c r="AC165" s="24" t="s">
        <v>23</v>
      </c>
    </row>
    <row r="166" spans="15:29" s="25" customFormat="1" ht="37.5" customHeight="1" x14ac:dyDescent="0.25">
      <c r="O166" s="13">
        <v>161</v>
      </c>
      <c r="P166" s="26" t="s">
        <v>288</v>
      </c>
      <c r="Q166" s="15" t="s">
        <v>75</v>
      </c>
      <c r="R166" s="15" t="s">
        <v>19</v>
      </c>
      <c r="S166" s="27" t="s">
        <v>20</v>
      </c>
      <c r="T166" s="28">
        <v>10000</v>
      </c>
      <c r="U166" s="19" t="s">
        <v>21</v>
      </c>
      <c r="V166" s="20">
        <f t="shared" si="17"/>
        <v>10000</v>
      </c>
      <c r="W166" s="21">
        <f t="shared" si="15"/>
        <v>287</v>
      </c>
      <c r="X166" s="22" t="s">
        <v>22</v>
      </c>
      <c r="Y166" s="22">
        <f t="shared" si="16"/>
        <v>304</v>
      </c>
      <c r="Z166" s="22">
        <v>1170.08</v>
      </c>
      <c r="AA166" s="23">
        <f>+W166+Y166+Z166</f>
        <v>1761.08</v>
      </c>
      <c r="AB166" s="23">
        <f>+V166-W166-Y166-Z166</f>
        <v>8238.92</v>
      </c>
      <c r="AC166" s="24" t="s">
        <v>23</v>
      </c>
    </row>
    <row r="167" spans="15:29" s="25" customFormat="1" ht="37.5" customHeight="1" x14ac:dyDescent="0.25">
      <c r="O167" s="13">
        <v>162</v>
      </c>
      <c r="P167" s="26" t="s">
        <v>289</v>
      </c>
      <c r="Q167" s="15" t="s">
        <v>75</v>
      </c>
      <c r="R167" s="15" t="s">
        <v>19</v>
      </c>
      <c r="S167" s="27" t="s">
        <v>20</v>
      </c>
      <c r="T167" s="28">
        <v>10000</v>
      </c>
      <c r="U167" s="19" t="s">
        <v>21</v>
      </c>
      <c r="V167" s="20">
        <f t="shared" si="17"/>
        <v>10000</v>
      </c>
      <c r="W167" s="21">
        <f t="shared" si="15"/>
        <v>287</v>
      </c>
      <c r="X167" s="22" t="s">
        <v>22</v>
      </c>
      <c r="Y167" s="22">
        <f t="shared" si="16"/>
        <v>304</v>
      </c>
      <c r="Z167" s="22">
        <v>253.87</v>
      </c>
      <c r="AA167" s="23">
        <f>+W167+Y167+Z167</f>
        <v>844.87</v>
      </c>
      <c r="AB167" s="23">
        <f>+V167-W167-Y167-Z167</f>
        <v>9155.1299999999992</v>
      </c>
      <c r="AC167" s="24" t="s">
        <v>23</v>
      </c>
    </row>
    <row r="168" spans="15:29" s="25" customFormat="1" ht="37.5" customHeight="1" x14ac:dyDescent="0.25">
      <c r="O168" s="13">
        <v>163</v>
      </c>
      <c r="P168" s="26" t="s">
        <v>290</v>
      </c>
      <c r="Q168" s="15" t="s">
        <v>63</v>
      </c>
      <c r="R168" s="15" t="s">
        <v>61</v>
      </c>
      <c r="S168" s="27" t="s">
        <v>20</v>
      </c>
      <c r="T168" s="28">
        <v>10000</v>
      </c>
      <c r="U168" s="19" t="s">
        <v>21</v>
      </c>
      <c r="V168" s="20">
        <f t="shared" si="17"/>
        <v>10000</v>
      </c>
      <c r="W168" s="21">
        <f t="shared" si="15"/>
        <v>287</v>
      </c>
      <c r="X168" s="22" t="s">
        <v>22</v>
      </c>
      <c r="Y168" s="22">
        <f t="shared" si="16"/>
        <v>304</v>
      </c>
      <c r="Z168" s="22">
        <v>352.44</v>
      </c>
      <c r="AA168" s="23">
        <f>+W168+Y168+Z168</f>
        <v>943.44</v>
      </c>
      <c r="AB168" s="23">
        <f>+V168-W168-Y168-Z168</f>
        <v>9056.56</v>
      </c>
      <c r="AC168" s="24" t="s">
        <v>23</v>
      </c>
    </row>
    <row r="169" spans="15:29" s="25" customFormat="1" ht="37.5" customHeight="1" x14ac:dyDescent="0.25">
      <c r="O169" s="13">
        <v>164</v>
      </c>
      <c r="P169" s="26" t="s">
        <v>291</v>
      </c>
      <c r="Q169" s="15" t="s">
        <v>116</v>
      </c>
      <c r="R169" s="15" t="s">
        <v>19</v>
      </c>
      <c r="S169" s="32" t="s">
        <v>71</v>
      </c>
      <c r="T169" s="28">
        <v>10000</v>
      </c>
      <c r="U169" s="19" t="s">
        <v>21</v>
      </c>
      <c r="V169" s="20">
        <f t="shared" si="17"/>
        <v>10000</v>
      </c>
      <c r="W169" s="21">
        <f t="shared" si="15"/>
        <v>287</v>
      </c>
      <c r="X169" s="22" t="s">
        <v>22</v>
      </c>
      <c r="Y169" s="22">
        <f t="shared" si="16"/>
        <v>304</v>
      </c>
      <c r="Z169" s="22">
        <v>23.25</v>
      </c>
      <c r="AA169" s="23">
        <f>+W169+Y169+Z169</f>
        <v>614.25</v>
      </c>
      <c r="AB169" s="23">
        <f>+V169-W169-Y169-Z169</f>
        <v>9385.75</v>
      </c>
      <c r="AC169" s="24" t="s">
        <v>23</v>
      </c>
    </row>
    <row r="170" spans="15:29" s="25" customFormat="1" ht="37.5" customHeight="1" x14ac:dyDescent="0.25">
      <c r="O170" s="13">
        <v>165</v>
      </c>
      <c r="P170" s="26" t="s">
        <v>292</v>
      </c>
      <c r="Q170" s="31" t="s">
        <v>55</v>
      </c>
      <c r="R170" s="15" t="s">
        <v>144</v>
      </c>
      <c r="S170" s="27" t="s">
        <v>44</v>
      </c>
      <c r="T170" s="28">
        <v>50000</v>
      </c>
      <c r="U170" s="19" t="s">
        <v>21</v>
      </c>
      <c r="V170" s="20">
        <f t="shared" si="17"/>
        <v>50000</v>
      </c>
      <c r="W170" s="21">
        <f t="shared" si="15"/>
        <v>1435</v>
      </c>
      <c r="X170" s="22">
        <v>1854</v>
      </c>
      <c r="Y170" s="22">
        <f t="shared" si="16"/>
        <v>1520</v>
      </c>
      <c r="Z170" s="22">
        <v>8445.73</v>
      </c>
      <c r="AA170" s="23">
        <f>+W170+X170+Y170+Z170</f>
        <v>13254.73</v>
      </c>
      <c r="AB170" s="23">
        <f>+V170-W170-X170-Y170-Z170</f>
        <v>36745.270000000004</v>
      </c>
      <c r="AC170" s="24" t="s">
        <v>23</v>
      </c>
    </row>
    <row r="171" spans="15:29" s="25" customFormat="1" ht="37.5" customHeight="1" x14ac:dyDescent="0.25">
      <c r="O171" s="13">
        <v>166</v>
      </c>
      <c r="P171" s="26" t="s">
        <v>293</v>
      </c>
      <c r="Q171" s="15" t="s">
        <v>27</v>
      </c>
      <c r="R171" s="15" t="s">
        <v>114</v>
      </c>
      <c r="S171" s="27" t="s">
        <v>20</v>
      </c>
      <c r="T171" s="28">
        <v>10000</v>
      </c>
      <c r="U171" s="19" t="s">
        <v>21</v>
      </c>
      <c r="V171" s="20">
        <f t="shared" si="17"/>
        <v>10000</v>
      </c>
      <c r="W171" s="21">
        <f t="shared" si="15"/>
        <v>287</v>
      </c>
      <c r="X171" s="22" t="s">
        <v>22</v>
      </c>
      <c r="Y171" s="22">
        <f t="shared" si="16"/>
        <v>304</v>
      </c>
      <c r="Z171" s="22">
        <v>4930.53</v>
      </c>
      <c r="AA171" s="23">
        <f>+W171+Y171+Z171</f>
        <v>5521.53</v>
      </c>
      <c r="AB171" s="23">
        <f>+V171-W171-Y171-Z171</f>
        <v>4478.47</v>
      </c>
      <c r="AC171" s="24" t="s">
        <v>23</v>
      </c>
    </row>
    <row r="172" spans="15:29" s="25" customFormat="1" ht="37.5" customHeight="1" x14ac:dyDescent="0.25">
      <c r="O172" s="13">
        <v>167</v>
      </c>
      <c r="P172" s="26" t="s">
        <v>294</v>
      </c>
      <c r="Q172" s="15" t="s">
        <v>295</v>
      </c>
      <c r="R172" s="15" t="s">
        <v>296</v>
      </c>
      <c r="S172" s="27" t="s">
        <v>44</v>
      </c>
      <c r="T172" s="28">
        <v>85000</v>
      </c>
      <c r="U172" s="19" t="s">
        <v>21</v>
      </c>
      <c r="V172" s="20">
        <f t="shared" si="17"/>
        <v>85000</v>
      </c>
      <c r="W172" s="21">
        <f t="shared" si="15"/>
        <v>2439.5</v>
      </c>
      <c r="X172" s="22">
        <v>8576.99</v>
      </c>
      <c r="Y172" s="22">
        <f>+V172*3.04%</f>
        <v>2584</v>
      </c>
      <c r="Z172" s="22">
        <v>10436.51</v>
      </c>
      <c r="AA172" s="23">
        <f>+W172+X172+Y172+Z172</f>
        <v>24037</v>
      </c>
      <c r="AB172" s="23">
        <f>+V172-W172-X172-Y172-Z172</f>
        <v>60962.999999999993</v>
      </c>
      <c r="AC172" s="24" t="s">
        <v>23</v>
      </c>
    </row>
    <row r="173" spans="15:29" s="25" customFormat="1" ht="37.5" customHeight="1" x14ac:dyDescent="0.25">
      <c r="O173" s="13">
        <v>168</v>
      </c>
      <c r="P173" s="26" t="s">
        <v>297</v>
      </c>
      <c r="Q173" s="15" t="s">
        <v>110</v>
      </c>
      <c r="R173" s="15" t="s">
        <v>48</v>
      </c>
      <c r="S173" s="27" t="s">
        <v>20</v>
      </c>
      <c r="T173" s="28">
        <v>10000</v>
      </c>
      <c r="U173" s="19" t="s">
        <v>21</v>
      </c>
      <c r="V173" s="20">
        <f t="shared" si="17"/>
        <v>10000</v>
      </c>
      <c r="W173" s="21">
        <f t="shared" si="15"/>
        <v>287</v>
      </c>
      <c r="X173" s="22" t="s">
        <v>22</v>
      </c>
      <c r="Y173" s="22">
        <f t="shared" si="16"/>
        <v>304</v>
      </c>
      <c r="Z173" s="22">
        <v>23.25</v>
      </c>
      <c r="AA173" s="23">
        <f>+W173+Y173+Z173</f>
        <v>614.25</v>
      </c>
      <c r="AB173" s="23">
        <f>+V173-W173-Y173-Z173</f>
        <v>9385.75</v>
      </c>
      <c r="AC173" s="24" t="s">
        <v>23</v>
      </c>
    </row>
    <row r="174" spans="15:29" s="25" customFormat="1" ht="37.5" customHeight="1" x14ac:dyDescent="0.25">
      <c r="O174" s="30">
        <v>169</v>
      </c>
      <c r="P174" s="26" t="s">
        <v>298</v>
      </c>
      <c r="Q174" s="15" t="s">
        <v>95</v>
      </c>
      <c r="R174" s="15" t="s">
        <v>76</v>
      </c>
      <c r="S174" s="27" t="s">
        <v>44</v>
      </c>
      <c r="T174" s="28">
        <v>12650</v>
      </c>
      <c r="U174" s="19" t="s">
        <v>21</v>
      </c>
      <c r="V174" s="20">
        <f t="shared" si="17"/>
        <v>12650</v>
      </c>
      <c r="W174" s="21">
        <f t="shared" si="15"/>
        <v>363.05500000000001</v>
      </c>
      <c r="X174" s="22" t="s">
        <v>22</v>
      </c>
      <c r="Y174" s="22">
        <f t="shared" si="16"/>
        <v>384.56</v>
      </c>
      <c r="Z174" s="22">
        <v>7032.87</v>
      </c>
      <c r="AA174" s="23">
        <f>+W174+Y174+Z174</f>
        <v>7780.4849999999997</v>
      </c>
      <c r="AB174" s="23">
        <f>+V174-W174-Y174-Z174</f>
        <v>4869.5150000000003</v>
      </c>
      <c r="AC174" s="24" t="s">
        <v>32</v>
      </c>
    </row>
    <row r="175" spans="15:29" s="25" customFormat="1" ht="37.5" customHeight="1" x14ac:dyDescent="0.25">
      <c r="O175" s="13">
        <v>170</v>
      </c>
      <c r="P175" s="26" t="s">
        <v>299</v>
      </c>
      <c r="Q175" s="31" t="s">
        <v>100</v>
      </c>
      <c r="R175" s="15" t="s">
        <v>31</v>
      </c>
      <c r="S175" s="27" t="s">
        <v>20</v>
      </c>
      <c r="T175" s="28">
        <v>10000</v>
      </c>
      <c r="U175" s="19" t="s">
        <v>21</v>
      </c>
      <c r="V175" s="20">
        <f t="shared" si="17"/>
        <v>10000</v>
      </c>
      <c r="W175" s="21">
        <f t="shared" si="15"/>
        <v>287</v>
      </c>
      <c r="X175" s="22" t="s">
        <v>22</v>
      </c>
      <c r="Y175" s="22">
        <f t="shared" si="16"/>
        <v>304</v>
      </c>
      <c r="Z175" s="22">
        <v>5903.75</v>
      </c>
      <c r="AA175" s="23">
        <f>+W175+Y175+Z175</f>
        <v>6494.75</v>
      </c>
      <c r="AB175" s="23">
        <f>+V175-W175-Y175-Z175</f>
        <v>3505.25</v>
      </c>
      <c r="AC175" s="24" t="s">
        <v>32</v>
      </c>
    </row>
    <row r="176" spans="15:29" s="25" customFormat="1" ht="37.5" customHeight="1" x14ac:dyDescent="0.25">
      <c r="O176" s="30">
        <v>171</v>
      </c>
      <c r="P176" s="26" t="s">
        <v>300</v>
      </c>
      <c r="Q176" s="15" t="s">
        <v>213</v>
      </c>
      <c r="R176" s="15" t="s">
        <v>66</v>
      </c>
      <c r="S176" s="27" t="s">
        <v>36</v>
      </c>
      <c r="T176" s="28">
        <v>42170</v>
      </c>
      <c r="U176" s="19" t="s">
        <v>21</v>
      </c>
      <c r="V176" s="20">
        <f t="shared" si="17"/>
        <v>42170</v>
      </c>
      <c r="W176" s="21">
        <f t="shared" si="15"/>
        <v>1210.279</v>
      </c>
      <c r="X176" s="22">
        <v>546.39</v>
      </c>
      <c r="Y176" s="22">
        <f t="shared" si="16"/>
        <v>1281.9680000000001</v>
      </c>
      <c r="Z176" s="22">
        <v>1603.99</v>
      </c>
      <c r="AA176" s="23">
        <f>+W176+X176+Y176+Z176</f>
        <v>4642.6269999999995</v>
      </c>
      <c r="AB176" s="23">
        <f>+V176-W176-X176-Y176-Z176</f>
        <v>37527.373</v>
      </c>
      <c r="AC176" s="24" t="s">
        <v>32</v>
      </c>
    </row>
    <row r="177" spans="15:29" s="25" customFormat="1" ht="37.5" customHeight="1" x14ac:dyDescent="0.25">
      <c r="O177" s="13">
        <v>172</v>
      </c>
      <c r="P177" s="26" t="s">
        <v>301</v>
      </c>
      <c r="Q177" s="15" t="s">
        <v>176</v>
      </c>
      <c r="R177" s="15" t="s">
        <v>129</v>
      </c>
      <c r="S177" s="27" t="s">
        <v>36</v>
      </c>
      <c r="T177" s="28">
        <v>20000</v>
      </c>
      <c r="U177" s="19" t="s">
        <v>21</v>
      </c>
      <c r="V177" s="20">
        <f t="shared" si="17"/>
        <v>20000</v>
      </c>
      <c r="W177" s="21">
        <f t="shared" si="15"/>
        <v>574</v>
      </c>
      <c r="X177" s="22" t="s">
        <v>22</v>
      </c>
      <c r="Y177" s="22">
        <f t="shared" si="16"/>
        <v>608</v>
      </c>
      <c r="Z177" s="22">
        <v>945.73</v>
      </c>
      <c r="AA177" s="23">
        <f>+W177+Y177+Z177</f>
        <v>2127.73</v>
      </c>
      <c r="AB177" s="23">
        <f>+V177-W177-Y177-Z177</f>
        <v>17872.27</v>
      </c>
      <c r="AC177" s="24" t="s">
        <v>32</v>
      </c>
    </row>
    <row r="178" spans="15:29" s="25" customFormat="1" ht="37.5" customHeight="1" x14ac:dyDescent="0.25">
      <c r="O178" s="13">
        <v>173</v>
      </c>
      <c r="P178" s="26" t="s">
        <v>302</v>
      </c>
      <c r="Q178" s="15" t="s">
        <v>110</v>
      </c>
      <c r="R178" s="15" t="s">
        <v>19</v>
      </c>
      <c r="S178" s="27" t="s">
        <v>20</v>
      </c>
      <c r="T178" s="28">
        <v>10000</v>
      </c>
      <c r="U178" s="19" t="s">
        <v>21</v>
      </c>
      <c r="V178" s="20">
        <f t="shared" si="17"/>
        <v>10000</v>
      </c>
      <c r="W178" s="21">
        <f t="shared" si="15"/>
        <v>287</v>
      </c>
      <c r="X178" s="22" t="s">
        <v>22</v>
      </c>
      <c r="Y178" s="22">
        <f t="shared" si="16"/>
        <v>304</v>
      </c>
      <c r="Z178" s="22">
        <v>23.25</v>
      </c>
      <c r="AA178" s="23">
        <f>+W178+Y178+Z178</f>
        <v>614.25</v>
      </c>
      <c r="AB178" s="23">
        <f>+V178-W178-Y178-Z178</f>
        <v>9385.75</v>
      </c>
      <c r="AC178" s="24" t="s">
        <v>23</v>
      </c>
    </row>
    <row r="179" spans="15:29" s="25" customFormat="1" ht="37.5" customHeight="1" x14ac:dyDescent="0.25">
      <c r="O179" s="13">
        <v>174</v>
      </c>
      <c r="P179" s="26" t="s">
        <v>303</v>
      </c>
      <c r="Q179" s="15" t="s">
        <v>25</v>
      </c>
      <c r="R179" s="15" t="s">
        <v>114</v>
      </c>
      <c r="S179" s="27" t="s">
        <v>20</v>
      </c>
      <c r="T179" s="28">
        <v>10000</v>
      </c>
      <c r="U179" s="19" t="s">
        <v>21</v>
      </c>
      <c r="V179" s="20">
        <f t="shared" si="17"/>
        <v>10000</v>
      </c>
      <c r="W179" s="21">
        <f t="shared" si="15"/>
        <v>287</v>
      </c>
      <c r="X179" s="22" t="s">
        <v>22</v>
      </c>
      <c r="Y179" s="22">
        <f t="shared" si="16"/>
        <v>304</v>
      </c>
      <c r="Z179" s="22">
        <v>375.69</v>
      </c>
      <c r="AA179" s="23">
        <f>+W179+Y179+Z179</f>
        <v>966.69</v>
      </c>
      <c r="AB179" s="23">
        <f>+V179-W179-Y179-Z179</f>
        <v>9033.31</v>
      </c>
      <c r="AC179" s="24" t="s">
        <v>23</v>
      </c>
    </row>
    <row r="180" spans="15:29" s="25" customFormat="1" ht="37.5" customHeight="1" x14ac:dyDescent="0.25">
      <c r="O180" s="13">
        <v>175</v>
      </c>
      <c r="P180" s="26" t="s">
        <v>304</v>
      </c>
      <c r="Q180" s="15" t="s">
        <v>25</v>
      </c>
      <c r="R180" s="15" t="s">
        <v>19</v>
      </c>
      <c r="S180" s="27" t="s">
        <v>20</v>
      </c>
      <c r="T180" s="28">
        <v>10000</v>
      </c>
      <c r="U180" s="19" t="s">
        <v>21</v>
      </c>
      <c r="V180" s="20">
        <f t="shared" si="17"/>
        <v>10000</v>
      </c>
      <c r="W180" s="21">
        <f t="shared" si="15"/>
        <v>287</v>
      </c>
      <c r="X180" s="22" t="s">
        <v>22</v>
      </c>
      <c r="Y180" s="22">
        <f t="shared" si="16"/>
        <v>304</v>
      </c>
      <c r="Z180" s="22">
        <v>375.69</v>
      </c>
      <c r="AA180" s="23">
        <f>+W180+Y180+Z180</f>
        <v>966.69</v>
      </c>
      <c r="AB180" s="23">
        <f>+V180-W180-Y180-Z180</f>
        <v>9033.31</v>
      </c>
      <c r="AC180" s="24" t="s">
        <v>23</v>
      </c>
    </row>
    <row r="181" spans="15:29" s="25" customFormat="1" ht="37.5" customHeight="1" x14ac:dyDescent="0.25">
      <c r="O181" s="13">
        <v>176</v>
      </c>
      <c r="P181" s="26" t="s">
        <v>305</v>
      </c>
      <c r="Q181" s="15" t="s">
        <v>87</v>
      </c>
      <c r="R181" s="15" t="s">
        <v>306</v>
      </c>
      <c r="S181" s="27" t="s">
        <v>36</v>
      </c>
      <c r="T181" s="28">
        <v>90000</v>
      </c>
      <c r="U181" s="19" t="s">
        <v>21</v>
      </c>
      <c r="V181" s="20">
        <f t="shared" si="17"/>
        <v>90000</v>
      </c>
      <c r="W181" s="21">
        <f t="shared" si="15"/>
        <v>2583</v>
      </c>
      <c r="X181" s="22">
        <v>9753.1200000000008</v>
      </c>
      <c r="Y181" s="22">
        <f t="shared" si="16"/>
        <v>2736</v>
      </c>
      <c r="Z181" s="22">
        <v>1629.82</v>
      </c>
      <c r="AA181" s="23">
        <f>+W181+X181+Y181+Z181</f>
        <v>16701.940000000002</v>
      </c>
      <c r="AB181" s="23">
        <f>+V181-W181-X181-Y181-Z181</f>
        <v>73298.06</v>
      </c>
      <c r="AC181" s="24" t="s">
        <v>23</v>
      </c>
    </row>
    <row r="182" spans="15:29" s="25" customFormat="1" ht="37.5" customHeight="1" x14ac:dyDescent="0.25">
      <c r="O182" s="13">
        <v>177</v>
      </c>
      <c r="P182" s="26" t="s">
        <v>307</v>
      </c>
      <c r="Q182" s="15" t="s">
        <v>92</v>
      </c>
      <c r="R182" s="15" t="s">
        <v>308</v>
      </c>
      <c r="S182" s="27" t="s">
        <v>44</v>
      </c>
      <c r="T182" s="28">
        <v>11520.3</v>
      </c>
      <c r="U182" s="19" t="s">
        <v>21</v>
      </c>
      <c r="V182" s="20">
        <f t="shared" si="17"/>
        <v>11520.3</v>
      </c>
      <c r="W182" s="21">
        <f t="shared" si="15"/>
        <v>330.63261</v>
      </c>
      <c r="X182" s="22" t="s">
        <v>22</v>
      </c>
      <c r="Y182" s="22">
        <f t="shared" si="16"/>
        <v>350.21711999999997</v>
      </c>
      <c r="Z182" s="22">
        <v>1851.71</v>
      </c>
      <c r="AA182" s="23">
        <f>+W182+Y182+Z182</f>
        <v>2532.5597299999999</v>
      </c>
      <c r="AB182" s="23">
        <f>+V182-W182-Y182-Z182</f>
        <v>8987.7402699999984</v>
      </c>
      <c r="AC182" s="24" t="s">
        <v>23</v>
      </c>
    </row>
    <row r="183" spans="15:29" s="25" customFormat="1" ht="37.5" customHeight="1" x14ac:dyDescent="0.25">
      <c r="O183" s="13">
        <v>178</v>
      </c>
      <c r="P183" s="26" t="s">
        <v>309</v>
      </c>
      <c r="Q183" s="15" t="s">
        <v>184</v>
      </c>
      <c r="R183" s="15" t="s">
        <v>310</v>
      </c>
      <c r="S183" s="27" t="s">
        <v>44</v>
      </c>
      <c r="T183" s="28">
        <v>85000</v>
      </c>
      <c r="U183" s="19" t="s">
        <v>21</v>
      </c>
      <c r="V183" s="20">
        <f t="shared" si="17"/>
        <v>85000</v>
      </c>
      <c r="W183" s="21">
        <f t="shared" si="15"/>
        <v>2439.5</v>
      </c>
      <c r="X183" s="22">
        <v>8576.99</v>
      </c>
      <c r="Y183" s="22">
        <f>+V183*3.04%</f>
        <v>2584</v>
      </c>
      <c r="Z183" s="22">
        <v>6533.72</v>
      </c>
      <c r="AA183" s="23">
        <f>+W183+X183+Y183+Z183</f>
        <v>20134.21</v>
      </c>
      <c r="AB183" s="23">
        <f>+V183-W183-X183-Y183-Z183</f>
        <v>64865.789999999994</v>
      </c>
      <c r="AC183" s="24" t="s">
        <v>23</v>
      </c>
    </row>
    <row r="184" spans="15:29" s="25" customFormat="1" ht="37.5" customHeight="1" x14ac:dyDescent="0.25">
      <c r="O184" s="13">
        <v>179</v>
      </c>
      <c r="P184" s="26" t="s">
        <v>311</v>
      </c>
      <c r="Q184" s="15" t="s">
        <v>27</v>
      </c>
      <c r="R184" s="15" t="s">
        <v>129</v>
      </c>
      <c r="S184" s="27" t="s">
        <v>36</v>
      </c>
      <c r="T184" s="28">
        <v>20000</v>
      </c>
      <c r="U184" s="19" t="s">
        <v>21</v>
      </c>
      <c r="V184" s="20">
        <f t="shared" si="17"/>
        <v>20000</v>
      </c>
      <c r="W184" s="21">
        <f t="shared" si="15"/>
        <v>574</v>
      </c>
      <c r="X184" s="22" t="s">
        <v>22</v>
      </c>
      <c r="Y184" s="22">
        <f t="shared" si="16"/>
        <v>608</v>
      </c>
      <c r="Z184" s="22">
        <v>163.25</v>
      </c>
      <c r="AA184" s="23">
        <f t="shared" ref="AA184:AA190" si="22">+W184+Y184+Z184</f>
        <v>1345.25</v>
      </c>
      <c r="AB184" s="23">
        <f t="shared" ref="AB184:AB190" si="23">+V184-W184-Y184-Z184</f>
        <v>18654.75</v>
      </c>
      <c r="AC184" s="24" t="s">
        <v>32</v>
      </c>
    </row>
    <row r="185" spans="15:29" s="25" customFormat="1" ht="37.5" customHeight="1" x14ac:dyDescent="0.25">
      <c r="O185" s="13">
        <v>180</v>
      </c>
      <c r="P185" s="26" t="s">
        <v>312</v>
      </c>
      <c r="Q185" s="15" t="s">
        <v>27</v>
      </c>
      <c r="R185" s="15" t="s">
        <v>114</v>
      </c>
      <c r="S185" s="27" t="s">
        <v>20</v>
      </c>
      <c r="T185" s="28">
        <v>14300</v>
      </c>
      <c r="U185" s="19" t="s">
        <v>21</v>
      </c>
      <c r="V185" s="20">
        <f t="shared" si="17"/>
        <v>14300</v>
      </c>
      <c r="W185" s="21">
        <f t="shared" si="15"/>
        <v>410.41</v>
      </c>
      <c r="X185" s="22" t="s">
        <v>22</v>
      </c>
      <c r="Y185" s="22">
        <f t="shared" si="16"/>
        <v>434.72</v>
      </c>
      <c r="Z185" s="22">
        <v>23.25</v>
      </c>
      <c r="AA185" s="23">
        <f t="shared" si="22"/>
        <v>868.38000000000011</v>
      </c>
      <c r="AB185" s="23">
        <f t="shared" si="23"/>
        <v>13431.62</v>
      </c>
      <c r="AC185" s="24" t="s">
        <v>23</v>
      </c>
    </row>
    <row r="186" spans="15:29" s="25" customFormat="1" ht="37.5" customHeight="1" x14ac:dyDescent="0.25">
      <c r="O186" s="13">
        <v>181</v>
      </c>
      <c r="P186" s="26" t="s">
        <v>313</v>
      </c>
      <c r="Q186" s="15" t="s">
        <v>63</v>
      </c>
      <c r="R186" s="15" t="s">
        <v>48</v>
      </c>
      <c r="S186" s="27" t="s">
        <v>20</v>
      </c>
      <c r="T186" s="28">
        <v>10000</v>
      </c>
      <c r="U186" s="19" t="s">
        <v>21</v>
      </c>
      <c r="V186" s="20">
        <f t="shared" si="17"/>
        <v>10000</v>
      </c>
      <c r="W186" s="21">
        <f t="shared" si="15"/>
        <v>287</v>
      </c>
      <c r="X186" s="22" t="s">
        <v>22</v>
      </c>
      <c r="Y186" s="22">
        <f t="shared" si="16"/>
        <v>304</v>
      </c>
      <c r="Z186" s="22">
        <v>23.25</v>
      </c>
      <c r="AA186" s="23">
        <f t="shared" si="22"/>
        <v>614.25</v>
      </c>
      <c r="AB186" s="23">
        <f t="shared" si="23"/>
        <v>9385.75</v>
      </c>
      <c r="AC186" s="24" t="s">
        <v>23</v>
      </c>
    </row>
    <row r="187" spans="15:29" s="25" customFormat="1" ht="37.5" customHeight="1" x14ac:dyDescent="0.25">
      <c r="O187" s="13">
        <v>182</v>
      </c>
      <c r="P187" s="26" t="s">
        <v>314</v>
      </c>
      <c r="Q187" s="15" t="s">
        <v>216</v>
      </c>
      <c r="R187" s="15" t="s">
        <v>148</v>
      </c>
      <c r="S187" s="27" t="s">
        <v>20</v>
      </c>
      <c r="T187" s="28">
        <v>10000</v>
      </c>
      <c r="U187" s="19" t="s">
        <v>21</v>
      </c>
      <c r="V187" s="20">
        <f t="shared" si="17"/>
        <v>10000</v>
      </c>
      <c r="W187" s="21">
        <f t="shared" si="15"/>
        <v>287</v>
      </c>
      <c r="X187" s="22" t="s">
        <v>22</v>
      </c>
      <c r="Y187" s="22">
        <f t="shared" si="16"/>
        <v>304</v>
      </c>
      <c r="Z187" s="22">
        <v>23.25</v>
      </c>
      <c r="AA187" s="23">
        <f t="shared" si="22"/>
        <v>614.25</v>
      </c>
      <c r="AB187" s="23">
        <f t="shared" si="23"/>
        <v>9385.75</v>
      </c>
      <c r="AC187" s="24" t="s">
        <v>23</v>
      </c>
    </row>
    <row r="188" spans="15:29" s="25" customFormat="1" ht="37.5" customHeight="1" x14ac:dyDescent="0.25">
      <c r="O188" s="13">
        <v>183</v>
      </c>
      <c r="P188" s="26" t="s">
        <v>315</v>
      </c>
      <c r="Q188" s="15" t="s">
        <v>27</v>
      </c>
      <c r="R188" s="15" t="s">
        <v>114</v>
      </c>
      <c r="S188" s="27" t="s">
        <v>20</v>
      </c>
      <c r="T188" s="28">
        <v>10000</v>
      </c>
      <c r="U188" s="19" t="s">
        <v>21</v>
      </c>
      <c r="V188" s="20">
        <f t="shared" si="17"/>
        <v>10000</v>
      </c>
      <c r="W188" s="21">
        <f t="shared" si="15"/>
        <v>287</v>
      </c>
      <c r="X188" s="22" t="s">
        <v>22</v>
      </c>
      <c r="Y188" s="22">
        <f t="shared" si="16"/>
        <v>304</v>
      </c>
      <c r="Z188" s="22">
        <v>23.25</v>
      </c>
      <c r="AA188" s="23">
        <f t="shared" si="22"/>
        <v>614.25</v>
      </c>
      <c r="AB188" s="23">
        <f t="shared" si="23"/>
        <v>9385.75</v>
      </c>
      <c r="AC188" s="24" t="s">
        <v>23</v>
      </c>
    </row>
    <row r="189" spans="15:29" s="25" customFormat="1" ht="37.5" customHeight="1" x14ac:dyDescent="0.25">
      <c r="O189" s="13">
        <v>184</v>
      </c>
      <c r="P189" s="26" t="s">
        <v>316</v>
      </c>
      <c r="Q189" s="15" t="s">
        <v>125</v>
      </c>
      <c r="R189" s="15" t="s">
        <v>317</v>
      </c>
      <c r="S189" s="27" t="s">
        <v>20</v>
      </c>
      <c r="T189" s="28">
        <v>13500</v>
      </c>
      <c r="U189" s="19" t="s">
        <v>21</v>
      </c>
      <c r="V189" s="20">
        <f t="shared" si="17"/>
        <v>13500</v>
      </c>
      <c r="W189" s="21">
        <f t="shared" si="15"/>
        <v>387.45</v>
      </c>
      <c r="X189" s="22"/>
      <c r="Y189" s="22">
        <f t="shared" si="16"/>
        <v>410.4</v>
      </c>
      <c r="Z189" s="22"/>
      <c r="AA189" s="23">
        <f>+W189+Y189</f>
        <v>797.84999999999991</v>
      </c>
      <c r="AB189" s="23">
        <f>+V189-W189-Y189</f>
        <v>12702.15</v>
      </c>
      <c r="AC189" s="24" t="s">
        <v>23</v>
      </c>
    </row>
    <row r="190" spans="15:29" s="25" customFormat="1" ht="37.5" customHeight="1" x14ac:dyDescent="0.25">
      <c r="O190" s="13">
        <v>185</v>
      </c>
      <c r="P190" s="26" t="s">
        <v>318</v>
      </c>
      <c r="Q190" s="15" t="s">
        <v>92</v>
      </c>
      <c r="R190" s="15" t="s">
        <v>48</v>
      </c>
      <c r="S190" s="27" t="s">
        <v>20</v>
      </c>
      <c r="T190" s="28">
        <v>10000</v>
      </c>
      <c r="U190" s="19" t="s">
        <v>21</v>
      </c>
      <c r="V190" s="20">
        <f t="shared" si="17"/>
        <v>10000</v>
      </c>
      <c r="W190" s="21">
        <f t="shared" si="15"/>
        <v>287</v>
      </c>
      <c r="X190" s="22" t="s">
        <v>22</v>
      </c>
      <c r="Y190" s="22">
        <f t="shared" si="16"/>
        <v>304</v>
      </c>
      <c r="Z190" s="22">
        <v>23.25</v>
      </c>
      <c r="AA190" s="23">
        <f t="shared" si="22"/>
        <v>614.25</v>
      </c>
      <c r="AB190" s="23">
        <f t="shared" si="23"/>
        <v>9385.75</v>
      </c>
      <c r="AC190" s="24" t="s">
        <v>23</v>
      </c>
    </row>
    <row r="191" spans="15:29" s="25" customFormat="1" ht="37.5" customHeight="1" x14ac:dyDescent="0.25">
      <c r="O191" s="30">
        <v>186</v>
      </c>
      <c r="P191" s="26" t="s">
        <v>319</v>
      </c>
      <c r="Q191" s="15" t="s">
        <v>216</v>
      </c>
      <c r="R191" s="15" t="s">
        <v>320</v>
      </c>
      <c r="S191" s="27" t="s">
        <v>36</v>
      </c>
      <c r="T191" s="28">
        <v>40000</v>
      </c>
      <c r="U191" s="19" t="s">
        <v>21</v>
      </c>
      <c r="V191" s="20">
        <f t="shared" si="17"/>
        <v>40000</v>
      </c>
      <c r="W191" s="21">
        <f t="shared" ref="W191:W256" si="24">+V191*2.87%</f>
        <v>1148</v>
      </c>
      <c r="X191" s="22">
        <v>240.13</v>
      </c>
      <c r="Y191" s="22">
        <f t="shared" si="16"/>
        <v>1216</v>
      </c>
      <c r="Z191" s="22">
        <v>1473.37</v>
      </c>
      <c r="AA191" s="23">
        <f>+W191+X191+Y191+Z191</f>
        <v>4077.5</v>
      </c>
      <c r="AB191" s="23">
        <f>+V191-W191-X191-Y191-Z191</f>
        <v>35922.5</v>
      </c>
      <c r="AC191" s="24" t="s">
        <v>23</v>
      </c>
    </row>
    <row r="192" spans="15:29" s="25" customFormat="1" ht="37.5" customHeight="1" x14ac:dyDescent="0.25">
      <c r="O192" s="13">
        <v>187</v>
      </c>
      <c r="P192" s="26" t="s">
        <v>321</v>
      </c>
      <c r="Q192" s="15" t="s">
        <v>131</v>
      </c>
      <c r="R192" s="15" t="s">
        <v>48</v>
      </c>
      <c r="S192" s="27" t="s">
        <v>20</v>
      </c>
      <c r="T192" s="28">
        <v>10000</v>
      </c>
      <c r="U192" s="19" t="s">
        <v>21</v>
      </c>
      <c r="V192" s="20">
        <f t="shared" si="17"/>
        <v>10000</v>
      </c>
      <c r="W192" s="21">
        <f t="shared" si="24"/>
        <v>287</v>
      </c>
      <c r="X192" s="22" t="s">
        <v>22</v>
      </c>
      <c r="Y192" s="22">
        <f t="shared" si="16"/>
        <v>304</v>
      </c>
      <c r="Z192" s="22">
        <v>23.25</v>
      </c>
      <c r="AA192" s="23">
        <f>+W192+Y192++Z192</f>
        <v>614.25</v>
      </c>
      <c r="AB192" s="23">
        <f>+V192-W192-Y192-Z192</f>
        <v>9385.75</v>
      </c>
      <c r="AC192" s="24" t="s">
        <v>23</v>
      </c>
    </row>
    <row r="193" spans="15:29" s="25" customFormat="1" ht="37.5" customHeight="1" x14ac:dyDescent="0.25">
      <c r="O193" s="13">
        <v>188</v>
      </c>
      <c r="P193" s="26" t="s">
        <v>322</v>
      </c>
      <c r="Q193" s="31" t="s">
        <v>100</v>
      </c>
      <c r="R193" s="15" t="s">
        <v>19</v>
      </c>
      <c r="S193" s="27" t="s">
        <v>20</v>
      </c>
      <c r="T193" s="28">
        <v>10000</v>
      </c>
      <c r="U193" s="19" t="s">
        <v>21</v>
      </c>
      <c r="V193" s="20">
        <f t="shared" si="17"/>
        <v>10000</v>
      </c>
      <c r="W193" s="21">
        <f t="shared" si="24"/>
        <v>287</v>
      </c>
      <c r="X193" s="22" t="s">
        <v>22</v>
      </c>
      <c r="Y193" s="22">
        <f>+V193*3.04%</f>
        <v>304</v>
      </c>
      <c r="Z193" s="22">
        <v>23.25</v>
      </c>
      <c r="AA193" s="23">
        <f>+W193+Y193+Z193</f>
        <v>614.25</v>
      </c>
      <c r="AB193" s="23">
        <f>+V193-W193-Y193-Z193</f>
        <v>9385.75</v>
      </c>
      <c r="AC193" s="24" t="s">
        <v>23</v>
      </c>
    </row>
    <row r="194" spans="15:29" s="25" customFormat="1" ht="37.5" customHeight="1" x14ac:dyDescent="0.25">
      <c r="O194" s="13">
        <v>189</v>
      </c>
      <c r="P194" s="26" t="s">
        <v>323</v>
      </c>
      <c r="Q194" s="15" t="s">
        <v>84</v>
      </c>
      <c r="R194" s="15" t="s">
        <v>51</v>
      </c>
      <c r="S194" s="27" t="s">
        <v>44</v>
      </c>
      <c r="T194" s="28">
        <v>85000</v>
      </c>
      <c r="U194" s="19" t="s">
        <v>21</v>
      </c>
      <c r="V194" s="20">
        <f t="shared" si="17"/>
        <v>85000</v>
      </c>
      <c r="W194" s="21">
        <f t="shared" si="24"/>
        <v>2439.5</v>
      </c>
      <c r="X194" s="22">
        <v>8576.99</v>
      </c>
      <c r="Y194" s="22">
        <f t="shared" ref="Y194:Y260" si="25">+V194*3.04%</f>
        <v>2584</v>
      </c>
      <c r="Z194" s="22">
        <v>1934.49</v>
      </c>
      <c r="AA194" s="23">
        <f>+W194+X194+Y194+Z194</f>
        <v>15534.98</v>
      </c>
      <c r="AB194" s="23">
        <f>+V194-W194-X194-Y194-Z194</f>
        <v>69465.01999999999</v>
      </c>
      <c r="AC194" s="24" t="s">
        <v>23</v>
      </c>
    </row>
    <row r="195" spans="15:29" s="25" customFormat="1" ht="37.5" customHeight="1" x14ac:dyDescent="0.25">
      <c r="O195" s="13">
        <v>190</v>
      </c>
      <c r="P195" s="26" t="s">
        <v>324</v>
      </c>
      <c r="Q195" s="15" t="s">
        <v>179</v>
      </c>
      <c r="R195" s="15" t="s">
        <v>59</v>
      </c>
      <c r="S195" s="27" t="s">
        <v>36</v>
      </c>
      <c r="T195" s="28">
        <v>60000</v>
      </c>
      <c r="U195" s="19" t="s">
        <v>21</v>
      </c>
      <c r="V195" s="20">
        <f t="shared" si="17"/>
        <v>60000</v>
      </c>
      <c r="W195" s="21">
        <f t="shared" si="24"/>
        <v>1722</v>
      </c>
      <c r="X195" s="22">
        <v>3486.68</v>
      </c>
      <c r="Y195" s="22">
        <f t="shared" si="25"/>
        <v>1824</v>
      </c>
      <c r="Z195" s="22">
        <v>1023.25</v>
      </c>
      <c r="AA195" s="23">
        <f>+W195+X195+Y195+Z195</f>
        <v>8055.93</v>
      </c>
      <c r="AB195" s="23">
        <f>+V195-W195-X195-Y195-Z195</f>
        <v>51944.07</v>
      </c>
      <c r="AC195" s="24" t="s">
        <v>23</v>
      </c>
    </row>
    <row r="196" spans="15:29" s="25" customFormat="1" ht="37.5" customHeight="1" x14ac:dyDescent="0.25">
      <c r="O196" s="13">
        <v>191</v>
      </c>
      <c r="P196" s="26" t="s">
        <v>325</v>
      </c>
      <c r="Q196" s="15" t="s">
        <v>326</v>
      </c>
      <c r="R196" s="15" t="s">
        <v>31</v>
      </c>
      <c r="S196" s="27" t="s">
        <v>20</v>
      </c>
      <c r="T196" s="28">
        <v>10000</v>
      </c>
      <c r="U196" s="19" t="s">
        <v>21</v>
      </c>
      <c r="V196" s="20">
        <f t="shared" si="17"/>
        <v>10000</v>
      </c>
      <c r="W196" s="21">
        <f t="shared" si="24"/>
        <v>287</v>
      </c>
      <c r="X196" s="22" t="s">
        <v>22</v>
      </c>
      <c r="Y196" s="22">
        <f t="shared" si="25"/>
        <v>304</v>
      </c>
      <c r="Z196" s="22">
        <v>23.25</v>
      </c>
      <c r="AA196" s="23">
        <f>+W196+Y196+Z196</f>
        <v>614.25</v>
      </c>
      <c r="AB196" s="23">
        <f>+V196-W196-Y196-Z196</f>
        <v>9385.75</v>
      </c>
      <c r="AC196" s="24" t="s">
        <v>32</v>
      </c>
    </row>
    <row r="197" spans="15:29" s="25" customFormat="1" ht="37.5" customHeight="1" x14ac:dyDescent="0.25">
      <c r="O197" s="13">
        <v>192</v>
      </c>
      <c r="P197" s="26" t="s">
        <v>327</v>
      </c>
      <c r="Q197" s="15" t="s">
        <v>90</v>
      </c>
      <c r="R197" s="15" t="s">
        <v>328</v>
      </c>
      <c r="S197" s="27" t="s">
        <v>36</v>
      </c>
      <c r="T197" s="28">
        <v>60000</v>
      </c>
      <c r="U197" s="19" t="s">
        <v>21</v>
      </c>
      <c r="V197" s="20">
        <f t="shared" si="17"/>
        <v>60000</v>
      </c>
      <c r="W197" s="21">
        <f>V197*2.87%</f>
        <v>1722</v>
      </c>
      <c r="X197" s="22">
        <v>2946.63</v>
      </c>
      <c r="Y197" s="22">
        <f t="shared" si="25"/>
        <v>1824</v>
      </c>
      <c r="Z197" s="22">
        <v>12636.93</v>
      </c>
      <c r="AA197" s="23">
        <f>+W197+X197+Y197+Z197</f>
        <v>19129.560000000001</v>
      </c>
      <c r="AB197" s="23">
        <f>+V197-W197-X197-Y197-Z197</f>
        <v>40870.44</v>
      </c>
      <c r="AC197" s="24" t="s">
        <v>32</v>
      </c>
    </row>
    <row r="198" spans="15:29" s="25" customFormat="1" ht="37.5" customHeight="1" x14ac:dyDescent="0.25">
      <c r="O198" s="13">
        <v>193</v>
      </c>
      <c r="P198" s="26" t="s">
        <v>329</v>
      </c>
      <c r="Q198" s="15" t="s">
        <v>63</v>
      </c>
      <c r="R198" s="15" t="s">
        <v>31</v>
      </c>
      <c r="S198" s="27" t="s">
        <v>20</v>
      </c>
      <c r="T198" s="28">
        <v>10000</v>
      </c>
      <c r="U198" s="19" t="s">
        <v>21</v>
      </c>
      <c r="V198" s="20">
        <f t="shared" si="17"/>
        <v>10000</v>
      </c>
      <c r="W198" s="21">
        <f t="shared" si="24"/>
        <v>287</v>
      </c>
      <c r="X198" s="22" t="s">
        <v>22</v>
      </c>
      <c r="Y198" s="22">
        <f t="shared" si="25"/>
        <v>304</v>
      </c>
      <c r="Z198" s="22">
        <v>6871.66</v>
      </c>
      <c r="AA198" s="23">
        <f>+W198+Y198+Z198</f>
        <v>7462.66</v>
      </c>
      <c r="AB198" s="23">
        <f>+V198-W198-Y198-Z198</f>
        <v>2537.34</v>
      </c>
      <c r="AC198" s="24" t="s">
        <v>32</v>
      </c>
    </row>
    <row r="199" spans="15:29" s="25" customFormat="1" ht="37.5" customHeight="1" x14ac:dyDescent="0.25">
      <c r="O199" s="13">
        <v>194</v>
      </c>
      <c r="P199" s="26" t="s">
        <v>330</v>
      </c>
      <c r="Q199" s="15" t="s">
        <v>131</v>
      </c>
      <c r="R199" s="15" t="s">
        <v>148</v>
      </c>
      <c r="S199" s="27" t="s">
        <v>20</v>
      </c>
      <c r="T199" s="28">
        <v>11000</v>
      </c>
      <c r="U199" s="19" t="s">
        <v>21</v>
      </c>
      <c r="V199" s="20">
        <f t="shared" si="17"/>
        <v>11000</v>
      </c>
      <c r="W199" s="21">
        <f t="shared" si="24"/>
        <v>315.7</v>
      </c>
      <c r="X199" s="22" t="s">
        <v>22</v>
      </c>
      <c r="Y199" s="22">
        <f t="shared" si="25"/>
        <v>334.4</v>
      </c>
      <c r="Z199" s="22">
        <v>23.25</v>
      </c>
      <c r="AA199" s="23">
        <f>+W199+Y199+Z199</f>
        <v>673.34999999999991</v>
      </c>
      <c r="AB199" s="23">
        <f>+V199-W199-Y199-Z199</f>
        <v>10326.65</v>
      </c>
      <c r="AC199" s="24" t="s">
        <v>23</v>
      </c>
    </row>
    <row r="200" spans="15:29" s="25" customFormat="1" ht="37.5" customHeight="1" x14ac:dyDescent="0.25">
      <c r="O200" s="30">
        <v>195</v>
      </c>
      <c r="P200" s="26" t="s">
        <v>331</v>
      </c>
      <c r="Q200" s="15" t="s">
        <v>27</v>
      </c>
      <c r="R200" s="15" t="s">
        <v>31</v>
      </c>
      <c r="S200" s="27" t="s">
        <v>20</v>
      </c>
      <c r="T200" s="28">
        <v>10000</v>
      </c>
      <c r="U200" s="19" t="s">
        <v>21</v>
      </c>
      <c r="V200" s="20">
        <f t="shared" si="17"/>
        <v>10000</v>
      </c>
      <c r="W200" s="21">
        <f t="shared" si="24"/>
        <v>287</v>
      </c>
      <c r="X200" s="22" t="s">
        <v>22</v>
      </c>
      <c r="Y200" s="22">
        <f t="shared" si="25"/>
        <v>304</v>
      </c>
      <c r="Z200" s="22">
        <v>1473.37</v>
      </c>
      <c r="AA200" s="23">
        <f>+W200+Y200+Z200</f>
        <v>2064.37</v>
      </c>
      <c r="AB200" s="23">
        <f>+V200-W200-Y200-Z200</f>
        <v>7935.63</v>
      </c>
      <c r="AC200" s="24" t="s">
        <v>32</v>
      </c>
    </row>
    <row r="201" spans="15:29" s="25" customFormat="1" ht="37.5" customHeight="1" x14ac:dyDescent="0.25">
      <c r="O201" s="13">
        <v>196</v>
      </c>
      <c r="P201" s="26" t="s">
        <v>332</v>
      </c>
      <c r="Q201" s="15" t="s">
        <v>125</v>
      </c>
      <c r="R201" s="15" t="s">
        <v>117</v>
      </c>
      <c r="S201" s="27" t="s">
        <v>20</v>
      </c>
      <c r="T201" s="28">
        <v>10000</v>
      </c>
      <c r="U201" s="19" t="s">
        <v>21</v>
      </c>
      <c r="V201" s="20">
        <f t="shared" si="17"/>
        <v>10000</v>
      </c>
      <c r="W201" s="21">
        <f t="shared" si="24"/>
        <v>287</v>
      </c>
      <c r="X201" s="22"/>
      <c r="Y201" s="22">
        <f t="shared" si="25"/>
        <v>304</v>
      </c>
      <c r="Z201" s="22"/>
      <c r="AA201" s="23">
        <f>+W201+Y201</f>
        <v>591</v>
      </c>
      <c r="AB201" s="23">
        <f>+V201-W201-Y201</f>
        <v>9409</v>
      </c>
      <c r="AC201" s="24" t="s">
        <v>23</v>
      </c>
    </row>
    <row r="202" spans="15:29" s="25" customFormat="1" ht="37.5" customHeight="1" x14ac:dyDescent="0.25">
      <c r="O202" s="13">
        <v>197</v>
      </c>
      <c r="P202" s="26" t="s">
        <v>333</v>
      </c>
      <c r="Q202" s="15" t="s">
        <v>75</v>
      </c>
      <c r="R202" s="15" t="s">
        <v>114</v>
      </c>
      <c r="S202" s="27" t="s">
        <v>20</v>
      </c>
      <c r="T202" s="28">
        <v>10000</v>
      </c>
      <c r="U202" s="19" t="s">
        <v>21</v>
      </c>
      <c r="V202" s="20">
        <f t="shared" si="17"/>
        <v>10000</v>
      </c>
      <c r="W202" s="21">
        <f t="shared" si="24"/>
        <v>287</v>
      </c>
      <c r="X202" s="22" t="s">
        <v>22</v>
      </c>
      <c r="Y202" s="22">
        <f t="shared" si="25"/>
        <v>304</v>
      </c>
      <c r="Z202" s="22">
        <v>945.73</v>
      </c>
      <c r="AA202" s="23">
        <f>+W202+Y202+Z202</f>
        <v>1536.73</v>
      </c>
      <c r="AB202" s="23">
        <f>+V202-W202-Y202-Z202</f>
        <v>8463.27</v>
      </c>
      <c r="AC202" s="24" t="s">
        <v>23</v>
      </c>
    </row>
    <row r="203" spans="15:29" s="25" customFormat="1" ht="37.5" customHeight="1" x14ac:dyDescent="0.25">
      <c r="O203" s="13">
        <v>198</v>
      </c>
      <c r="P203" s="26" t="s">
        <v>334</v>
      </c>
      <c r="Q203" s="15" t="s">
        <v>98</v>
      </c>
      <c r="R203" s="15" t="s">
        <v>59</v>
      </c>
      <c r="S203" s="27" t="s">
        <v>36</v>
      </c>
      <c r="T203" s="28">
        <v>60000</v>
      </c>
      <c r="U203" s="19" t="s">
        <v>21</v>
      </c>
      <c r="V203" s="20">
        <f t="shared" si="17"/>
        <v>60000</v>
      </c>
      <c r="W203" s="21">
        <f t="shared" si="24"/>
        <v>1722</v>
      </c>
      <c r="X203" s="22">
        <v>3486.68</v>
      </c>
      <c r="Y203" s="22">
        <f t="shared" si="25"/>
        <v>1824</v>
      </c>
      <c r="Z203" s="22">
        <v>6625.26</v>
      </c>
      <c r="AA203" s="23">
        <f>+W203+X203+Y203+Z203</f>
        <v>13657.94</v>
      </c>
      <c r="AB203" s="23">
        <f>+V203-W203-X203-Y203-Z203</f>
        <v>46342.06</v>
      </c>
      <c r="AC203" s="24" t="s">
        <v>23</v>
      </c>
    </row>
    <row r="204" spans="15:29" s="25" customFormat="1" ht="37.5" customHeight="1" x14ac:dyDescent="0.25">
      <c r="O204" s="13">
        <v>199</v>
      </c>
      <c r="P204" s="26" t="s">
        <v>335</v>
      </c>
      <c r="Q204" s="15" t="s">
        <v>152</v>
      </c>
      <c r="R204" s="15" t="s">
        <v>19</v>
      </c>
      <c r="S204" s="27" t="s">
        <v>20</v>
      </c>
      <c r="T204" s="28">
        <v>10000</v>
      </c>
      <c r="U204" s="19" t="s">
        <v>21</v>
      </c>
      <c r="V204" s="20">
        <f t="shared" si="17"/>
        <v>10000</v>
      </c>
      <c r="W204" s="21">
        <f t="shared" si="24"/>
        <v>287</v>
      </c>
      <c r="X204" s="22" t="s">
        <v>22</v>
      </c>
      <c r="Y204" s="22">
        <f t="shared" si="25"/>
        <v>304</v>
      </c>
      <c r="Z204" s="22">
        <v>23.25</v>
      </c>
      <c r="AA204" s="23">
        <f>+W204+Y204+Z204</f>
        <v>614.25</v>
      </c>
      <c r="AB204" s="23">
        <f>+V204-W204-Y204-Z204</f>
        <v>9385.75</v>
      </c>
      <c r="AC204" s="24" t="s">
        <v>23</v>
      </c>
    </row>
    <row r="205" spans="15:29" s="25" customFormat="1" ht="37.5" customHeight="1" x14ac:dyDescent="0.25">
      <c r="O205" s="13">
        <v>200</v>
      </c>
      <c r="P205" s="26" t="s">
        <v>336</v>
      </c>
      <c r="Q205" s="15" t="s">
        <v>216</v>
      </c>
      <c r="R205" s="15" t="s">
        <v>51</v>
      </c>
      <c r="S205" s="27" t="s">
        <v>36</v>
      </c>
      <c r="T205" s="28">
        <v>85000</v>
      </c>
      <c r="U205" s="19" t="s">
        <v>21</v>
      </c>
      <c r="V205" s="20">
        <f t="shared" ref="V205:V270" si="26">+T205</f>
        <v>85000</v>
      </c>
      <c r="W205" s="21">
        <f t="shared" si="24"/>
        <v>2439.5</v>
      </c>
      <c r="X205" s="22">
        <v>8576.99</v>
      </c>
      <c r="Y205" s="22">
        <f t="shared" si="25"/>
        <v>2584</v>
      </c>
      <c r="Z205" s="22">
        <v>2692.56</v>
      </c>
      <c r="AA205" s="23">
        <f>+W205+X205+Y205+Z205</f>
        <v>16293.05</v>
      </c>
      <c r="AB205" s="23">
        <f>+V205-W205-X205-Y205-Z205</f>
        <v>68706.95</v>
      </c>
      <c r="AC205" s="24" t="s">
        <v>23</v>
      </c>
    </row>
    <row r="206" spans="15:29" s="25" customFormat="1" ht="37.5" customHeight="1" x14ac:dyDescent="0.25">
      <c r="O206" s="13">
        <v>201</v>
      </c>
      <c r="P206" s="26" t="s">
        <v>337</v>
      </c>
      <c r="Q206" s="15" t="s">
        <v>326</v>
      </c>
      <c r="R206" s="15" t="s">
        <v>48</v>
      </c>
      <c r="S206" s="27" t="s">
        <v>20</v>
      </c>
      <c r="T206" s="28">
        <v>10000</v>
      </c>
      <c r="U206" s="19" t="s">
        <v>21</v>
      </c>
      <c r="V206" s="20">
        <f t="shared" si="26"/>
        <v>10000</v>
      </c>
      <c r="W206" s="21">
        <f t="shared" si="24"/>
        <v>287</v>
      </c>
      <c r="X206" s="22" t="s">
        <v>22</v>
      </c>
      <c r="Y206" s="22">
        <f t="shared" si="25"/>
        <v>304</v>
      </c>
      <c r="Z206" s="22">
        <v>23.25</v>
      </c>
      <c r="AA206" s="23">
        <f>+W206+Y206+Z206</f>
        <v>614.25</v>
      </c>
      <c r="AB206" s="23">
        <f>+V206-W206-Y206-Z206</f>
        <v>9385.75</v>
      </c>
      <c r="AC206" s="24" t="s">
        <v>23</v>
      </c>
    </row>
    <row r="207" spans="15:29" s="25" customFormat="1" ht="37.5" customHeight="1" x14ac:dyDescent="0.25">
      <c r="O207" s="13">
        <v>202</v>
      </c>
      <c r="P207" s="26" t="s">
        <v>338</v>
      </c>
      <c r="Q207" s="15" t="s">
        <v>27</v>
      </c>
      <c r="R207" s="15" t="s">
        <v>48</v>
      </c>
      <c r="S207" s="27" t="s">
        <v>20</v>
      </c>
      <c r="T207" s="28">
        <v>11000</v>
      </c>
      <c r="U207" s="19" t="s">
        <v>21</v>
      </c>
      <c r="V207" s="20">
        <f t="shared" si="26"/>
        <v>11000</v>
      </c>
      <c r="W207" s="21">
        <f t="shared" si="24"/>
        <v>315.7</v>
      </c>
      <c r="X207" s="22" t="s">
        <v>22</v>
      </c>
      <c r="Y207" s="22">
        <f t="shared" si="25"/>
        <v>334.4</v>
      </c>
      <c r="Z207" s="22">
        <v>23.25</v>
      </c>
      <c r="AA207" s="23">
        <f>+W207+Y207+Z207</f>
        <v>673.34999999999991</v>
      </c>
      <c r="AB207" s="23">
        <f>+V207-W207-Y207-Z207</f>
        <v>10326.65</v>
      </c>
      <c r="AC207" s="24" t="s">
        <v>23</v>
      </c>
    </row>
    <row r="208" spans="15:29" s="25" customFormat="1" ht="37.5" customHeight="1" x14ac:dyDescent="0.25">
      <c r="O208" s="13">
        <v>203</v>
      </c>
      <c r="P208" s="26" t="s">
        <v>339</v>
      </c>
      <c r="Q208" s="15" t="s">
        <v>141</v>
      </c>
      <c r="R208" s="15" t="s">
        <v>19</v>
      </c>
      <c r="S208" s="27" t="s">
        <v>20</v>
      </c>
      <c r="T208" s="28">
        <v>10000</v>
      </c>
      <c r="U208" s="19" t="s">
        <v>21</v>
      </c>
      <c r="V208" s="20">
        <f t="shared" si="26"/>
        <v>10000</v>
      </c>
      <c r="W208" s="21">
        <f t="shared" si="24"/>
        <v>287</v>
      </c>
      <c r="X208" s="22" t="s">
        <v>22</v>
      </c>
      <c r="Y208" s="22">
        <f t="shared" si="25"/>
        <v>304</v>
      </c>
      <c r="Z208" s="22">
        <v>123.25</v>
      </c>
      <c r="AA208" s="23">
        <f>+W208+Y208+Z208</f>
        <v>714.25</v>
      </c>
      <c r="AB208" s="23">
        <f>+V208-W208-Y208-Z208</f>
        <v>9285.75</v>
      </c>
      <c r="AC208" s="24" t="s">
        <v>23</v>
      </c>
    </row>
    <row r="209" spans="15:29" s="25" customFormat="1" ht="37.5" customHeight="1" x14ac:dyDescent="0.25">
      <c r="O209" s="13">
        <v>204</v>
      </c>
      <c r="P209" s="26" t="s">
        <v>340</v>
      </c>
      <c r="Q209" s="15" t="s">
        <v>341</v>
      </c>
      <c r="R209" s="15" t="s">
        <v>70</v>
      </c>
      <c r="S209" s="27" t="s">
        <v>44</v>
      </c>
      <c r="T209" s="28">
        <v>27777.759999999998</v>
      </c>
      <c r="U209" s="19" t="s">
        <v>21</v>
      </c>
      <c r="V209" s="20">
        <f t="shared" si="26"/>
        <v>27777.759999999998</v>
      </c>
      <c r="W209" s="21">
        <f t="shared" si="24"/>
        <v>797.22171199999991</v>
      </c>
      <c r="X209" s="22" t="s">
        <v>22</v>
      </c>
      <c r="Y209" s="22">
        <f t="shared" si="25"/>
        <v>844.44390399999997</v>
      </c>
      <c r="Z209" s="22">
        <v>4535.5600000000004</v>
      </c>
      <c r="AA209" s="23">
        <v>6177.22</v>
      </c>
      <c r="AB209" s="23">
        <v>21600.54</v>
      </c>
      <c r="AC209" s="24" t="s">
        <v>23</v>
      </c>
    </row>
    <row r="210" spans="15:29" s="25" customFormat="1" ht="37.5" customHeight="1" x14ac:dyDescent="0.25">
      <c r="O210" s="13">
        <v>205</v>
      </c>
      <c r="P210" s="26" t="s">
        <v>342</v>
      </c>
      <c r="Q210" s="15" t="s">
        <v>141</v>
      </c>
      <c r="R210" s="15" t="s">
        <v>48</v>
      </c>
      <c r="S210" s="27" t="s">
        <v>20</v>
      </c>
      <c r="T210" s="28">
        <v>11000</v>
      </c>
      <c r="U210" s="19" t="s">
        <v>21</v>
      </c>
      <c r="V210" s="20">
        <f>+T210</f>
        <v>11000</v>
      </c>
      <c r="W210" s="21">
        <f t="shared" si="24"/>
        <v>315.7</v>
      </c>
      <c r="X210" s="22" t="s">
        <v>22</v>
      </c>
      <c r="Y210" s="22">
        <f t="shared" si="25"/>
        <v>334.4</v>
      </c>
      <c r="Z210" s="22">
        <v>23.25</v>
      </c>
      <c r="AA210" s="23">
        <f t="shared" ref="AA210:AA217" si="27">+W210+Y210+Z210</f>
        <v>673.34999999999991</v>
      </c>
      <c r="AB210" s="23">
        <f t="shared" ref="AB210:AB217" si="28">+V210-W210-Y210-Z210</f>
        <v>10326.65</v>
      </c>
      <c r="AC210" s="24" t="s">
        <v>23</v>
      </c>
    </row>
    <row r="211" spans="15:29" s="25" customFormat="1" ht="37.5" customHeight="1" x14ac:dyDescent="0.25">
      <c r="O211" s="13">
        <v>206</v>
      </c>
      <c r="P211" s="26" t="s">
        <v>343</v>
      </c>
      <c r="Q211" s="15" t="s">
        <v>105</v>
      </c>
      <c r="R211" s="15" t="s">
        <v>114</v>
      </c>
      <c r="S211" s="27" t="s">
        <v>44</v>
      </c>
      <c r="T211" s="28">
        <v>10000</v>
      </c>
      <c r="U211" s="19" t="s">
        <v>21</v>
      </c>
      <c r="V211" s="20">
        <f t="shared" si="26"/>
        <v>10000</v>
      </c>
      <c r="W211" s="21">
        <f t="shared" si="24"/>
        <v>287</v>
      </c>
      <c r="X211" s="22" t="s">
        <v>22</v>
      </c>
      <c r="Y211" s="22">
        <f t="shared" si="25"/>
        <v>304</v>
      </c>
      <c r="Z211" s="22">
        <v>23.25</v>
      </c>
      <c r="AA211" s="23">
        <f t="shared" si="27"/>
        <v>614.25</v>
      </c>
      <c r="AB211" s="23">
        <f t="shared" si="28"/>
        <v>9385.75</v>
      </c>
      <c r="AC211" s="24" t="s">
        <v>23</v>
      </c>
    </row>
    <row r="212" spans="15:29" s="25" customFormat="1" ht="37.5" customHeight="1" x14ac:dyDescent="0.25">
      <c r="O212" s="13">
        <v>207</v>
      </c>
      <c r="P212" s="26" t="s">
        <v>344</v>
      </c>
      <c r="Q212" s="15" t="s">
        <v>100</v>
      </c>
      <c r="R212" s="15" t="s">
        <v>61</v>
      </c>
      <c r="S212" s="27" t="s">
        <v>20</v>
      </c>
      <c r="T212" s="28">
        <v>22000</v>
      </c>
      <c r="U212" s="19" t="s">
        <v>21</v>
      </c>
      <c r="V212" s="20">
        <f t="shared" si="26"/>
        <v>22000</v>
      </c>
      <c r="W212" s="21">
        <f t="shared" si="24"/>
        <v>631.4</v>
      </c>
      <c r="X212" s="22" t="s">
        <v>22</v>
      </c>
      <c r="Y212" s="22">
        <f t="shared" si="25"/>
        <v>668.8</v>
      </c>
      <c r="Z212" s="22">
        <v>23.25</v>
      </c>
      <c r="AA212" s="23">
        <f t="shared" si="27"/>
        <v>1323.4499999999998</v>
      </c>
      <c r="AB212" s="23">
        <f t="shared" si="28"/>
        <v>20676.55</v>
      </c>
      <c r="AC212" s="24" t="s">
        <v>23</v>
      </c>
    </row>
    <row r="213" spans="15:29" s="25" customFormat="1" ht="37.5" customHeight="1" x14ac:dyDescent="0.25">
      <c r="O213" s="13">
        <v>208</v>
      </c>
      <c r="P213" s="26" t="s">
        <v>345</v>
      </c>
      <c r="Q213" s="15" t="s">
        <v>18</v>
      </c>
      <c r="R213" s="15" t="s">
        <v>28</v>
      </c>
      <c r="S213" s="27" t="s">
        <v>20</v>
      </c>
      <c r="T213" s="28">
        <v>10000</v>
      </c>
      <c r="U213" s="19" t="s">
        <v>21</v>
      </c>
      <c r="V213" s="20">
        <f t="shared" si="26"/>
        <v>10000</v>
      </c>
      <c r="W213" s="21">
        <f t="shared" si="24"/>
        <v>287</v>
      </c>
      <c r="X213" s="22" t="s">
        <v>22</v>
      </c>
      <c r="Y213" s="22">
        <f t="shared" si="25"/>
        <v>304</v>
      </c>
      <c r="Z213" s="22">
        <v>3016.54</v>
      </c>
      <c r="AA213" s="23">
        <f t="shared" si="27"/>
        <v>3607.54</v>
      </c>
      <c r="AB213" s="23">
        <f t="shared" si="28"/>
        <v>6392.46</v>
      </c>
      <c r="AC213" s="24" t="s">
        <v>23</v>
      </c>
    </row>
    <row r="214" spans="15:29" s="25" customFormat="1" ht="37.5" customHeight="1" x14ac:dyDescent="0.25">
      <c r="O214" s="13">
        <v>209</v>
      </c>
      <c r="P214" s="26" t="s">
        <v>346</v>
      </c>
      <c r="Q214" s="31" t="s">
        <v>55</v>
      </c>
      <c r="R214" s="15" t="s">
        <v>19</v>
      </c>
      <c r="S214" s="27" t="s">
        <v>20</v>
      </c>
      <c r="T214" s="28">
        <v>10000</v>
      </c>
      <c r="U214" s="19" t="s">
        <v>21</v>
      </c>
      <c r="V214" s="20">
        <f t="shared" si="26"/>
        <v>10000</v>
      </c>
      <c r="W214" s="21">
        <f t="shared" si="24"/>
        <v>287</v>
      </c>
      <c r="X214" s="22" t="s">
        <v>22</v>
      </c>
      <c r="Y214" s="22">
        <f t="shared" si="25"/>
        <v>304</v>
      </c>
      <c r="Z214" s="22">
        <v>23.25</v>
      </c>
      <c r="AA214" s="23">
        <f t="shared" si="27"/>
        <v>614.25</v>
      </c>
      <c r="AB214" s="23">
        <f t="shared" si="28"/>
        <v>9385.75</v>
      </c>
      <c r="AC214" s="24" t="s">
        <v>23</v>
      </c>
    </row>
    <row r="215" spans="15:29" s="25" customFormat="1" ht="37.5" customHeight="1" x14ac:dyDescent="0.25">
      <c r="O215" s="13">
        <v>210</v>
      </c>
      <c r="P215" s="26" t="s">
        <v>347</v>
      </c>
      <c r="Q215" s="15" t="s">
        <v>348</v>
      </c>
      <c r="R215" s="15" t="s">
        <v>19</v>
      </c>
      <c r="S215" s="27" t="s">
        <v>20</v>
      </c>
      <c r="T215" s="28">
        <v>10000</v>
      </c>
      <c r="U215" s="19" t="s">
        <v>21</v>
      </c>
      <c r="V215" s="20">
        <f t="shared" si="26"/>
        <v>10000</v>
      </c>
      <c r="W215" s="21">
        <f t="shared" si="24"/>
        <v>287</v>
      </c>
      <c r="X215" s="22" t="s">
        <v>22</v>
      </c>
      <c r="Y215" s="22">
        <f t="shared" si="25"/>
        <v>304</v>
      </c>
      <c r="Z215" s="22">
        <v>253.87</v>
      </c>
      <c r="AA215" s="23">
        <f t="shared" si="27"/>
        <v>844.87</v>
      </c>
      <c r="AB215" s="23">
        <f t="shared" si="28"/>
        <v>9155.1299999999992</v>
      </c>
      <c r="AC215" s="24" t="s">
        <v>23</v>
      </c>
    </row>
    <row r="216" spans="15:29" s="25" customFormat="1" ht="37.5" customHeight="1" x14ac:dyDescent="0.25">
      <c r="O216" s="13">
        <v>211</v>
      </c>
      <c r="P216" s="26" t="s">
        <v>349</v>
      </c>
      <c r="Q216" s="15" t="s">
        <v>196</v>
      </c>
      <c r="R216" s="15" t="s">
        <v>350</v>
      </c>
      <c r="S216" s="27" t="s">
        <v>44</v>
      </c>
      <c r="T216" s="28">
        <v>18000</v>
      </c>
      <c r="U216" s="19" t="s">
        <v>21</v>
      </c>
      <c r="V216" s="20">
        <f t="shared" si="26"/>
        <v>18000</v>
      </c>
      <c r="W216" s="21">
        <f t="shared" si="24"/>
        <v>516.6</v>
      </c>
      <c r="X216" s="22" t="s">
        <v>22</v>
      </c>
      <c r="Y216" s="22">
        <f t="shared" si="25"/>
        <v>547.20000000000005</v>
      </c>
      <c r="Z216" s="22">
        <v>253.87</v>
      </c>
      <c r="AA216" s="23">
        <f t="shared" si="27"/>
        <v>1317.67</v>
      </c>
      <c r="AB216" s="23">
        <f t="shared" si="28"/>
        <v>16682.330000000002</v>
      </c>
      <c r="AC216" s="24" t="s">
        <v>23</v>
      </c>
    </row>
    <row r="217" spans="15:29" s="25" customFormat="1" ht="37.5" customHeight="1" x14ac:dyDescent="0.25">
      <c r="O217" s="13">
        <v>212</v>
      </c>
      <c r="P217" s="26" t="s">
        <v>351</v>
      </c>
      <c r="Q217" s="31" t="s">
        <v>137</v>
      </c>
      <c r="R217" s="15" t="s">
        <v>19</v>
      </c>
      <c r="S217" s="27" t="s">
        <v>20</v>
      </c>
      <c r="T217" s="28">
        <v>10000</v>
      </c>
      <c r="U217" s="19" t="s">
        <v>21</v>
      </c>
      <c r="V217" s="20">
        <f t="shared" si="26"/>
        <v>10000</v>
      </c>
      <c r="W217" s="21">
        <f t="shared" si="24"/>
        <v>287</v>
      </c>
      <c r="X217" s="22" t="s">
        <v>22</v>
      </c>
      <c r="Y217" s="22">
        <f t="shared" si="25"/>
        <v>304</v>
      </c>
      <c r="Z217" s="22">
        <v>23.25</v>
      </c>
      <c r="AA217" s="23">
        <f t="shared" si="27"/>
        <v>614.25</v>
      </c>
      <c r="AB217" s="23">
        <f t="shared" si="28"/>
        <v>9385.75</v>
      </c>
      <c r="AC217" s="24" t="s">
        <v>23</v>
      </c>
    </row>
    <row r="218" spans="15:29" s="25" customFormat="1" ht="37.5" customHeight="1" x14ac:dyDescent="0.25">
      <c r="O218" s="13">
        <v>213</v>
      </c>
      <c r="P218" s="26" t="s">
        <v>352</v>
      </c>
      <c r="Q218" s="15" t="s">
        <v>98</v>
      </c>
      <c r="R218" s="15" t="s">
        <v>56</v>
      </c>
      <c r="S218" s="27" t="s">
        <v>36</v>
      </c>
      <c r="T218" s="28">
        <v>75000</v>
      </c>
      <c r="U218" s="19" t="s">
        <v>21</v>
      </c>
      <c r="V218" s="20">
        <f t="shared" si="26"/>
        <v>75000</v>
      </c>
      <c r="W218" s="21">
        <f t="shared" si="24"/>
        <v>2152.5</v>
      </c>
      <c r="X218" s="22">
        <v>6309.38</v>
      </c>
      <c r="Y218" s="22">
        <f t="shared" si="25"/>
        <v>2280</v>
      </c>
      <c r="Z218" s="22">
        <v>5016.18</v>
      </c>
      <c r="AA218" s="23">
        <f>+W218+X218+Y218+Z218</f>
        <v>15758.060000000001</v>
      </c>
      <c r="AB218" s="23">
        <f>+V218-W218-X218-Y218-Z218</f>
        <v>59241.939999999995</v>
      </c>
      <c r="AC218" s="24" t="s">
        <v>23</v>
      </c>
    </row>
    <row r="219" spans="15:29" s="25" customFormat="1" ht="37.5" customHeight="1" x14ac:dyDescent="0.25">
      <c r="O219" s="13">
        <v>214</v>
      </c>
      <c r="P219" s="26" t="s">
        <v>353</v>
      </c>
      <c r="Q219" s="15" t="s">
        <v>141</v>
      </c>
      <c r="R219" s="15" t="s">
        <v>148</v>
      </c>
      <c r="S219" s="27" t="s">
        <v>20</v>
      </c>
      <c r="T219" s="28">
        <v>16500</v>
      </c>
      <c r="U219" s="19" t="s">
        <v>21</v>
      </c>
      <c r="V219" s="20">
        <f t="shared" si="26"/>
        <v>16500</v>
      </c>
      <c r="W219" s="21">
        <f t="shared" si="24"/>
        <v>473.55</v>
      </c>
      <c r="X219" s="22" t="s">
        <v>22</v>
      </c>
      <c r="Y219" s="22">
        <f t="shared" si="25"/>
        <v>501.6</v>
      </c>
      <c r="Z219" s="22">
        <v>143.25</v>
      </c>
      <c r="AA219" s="23">
        <f>+W219+Y219+Z219</f>
        <v>1118.4000000000001</v>
      </c>
      <c r="AB219" s="23">
        <f>+V219-W219-Y219-Z219</f>
        <v>15381.6</v>
      </c>
      <c r="AC219" s="24" t="s">
        <v>23</v>
      </c>
    </row>
    <row r="220" spans="15:29" s="25" customFormat="1" ht="37.5" customHeight="1" x14ac:dyDescent="0.25">
      <c r="O220" s="13">
        <v>215</v>
      </c>
      <c r="P220" s="26" t="s">
        <v>354</v>
      </c>
      <c r="Q220" s="15" t="s">
        <v>152</v>
      </c>
      <c r="R220" s="15" t="s">
        <v>48</v>
      </c>
      <c r="S220" s="27" t="s">
        <v>20</v>
      </c>
      <c r="T220" s="28">
        <v>10000</v>
      </c>
      <c r="U220" s="19" t="s">
        <v>21</v>
      </c>
      <c r="V220" s="20">
        <f t="shared" si="26"/>
        <v>10000</v>
      </c>
      <c r="W220" s="21">
        <f t="shared" si="24"/>
        <v>287</v>
      </c>
      <c r="X220" s="22" t="s">
        <v>22</v>
      </c>
      <c r="Y220" s="22">
        <f t="shared" si="25"/>
        <v>304</v>
      </c>
      <c r="Z220" s="22">
        <v>23.25</v>
      </c>
      <c r="AA220" s="23">
        <f>+W220+Y220+Z220</f>
        <v>614.25</v>
      </c>
      <c r="AB220" s="23">
        <f>+V220-W220-Y220-Z220</f>
        <v>9385.75</v>
      </c>
      <c r="AC220" s="24" t="s">
        <v>23</v>
      </c>
    </row>
    <row r="221" spans="15:29" s="25" customFormat="1" ht="37.5" customHeight="1" x14ac:dyDescent="0.25">
      <c r="O221" s="13">
        <v>216</v>
      </c>
      <c r="P221" s="26" t="s">
        <v>355</v>
      </c>
      <c r="Q221" s="15" t="s">
        <v>116</v>
      </c>
      <c r="R221" s="15" t="s">
        <v>19</v>
      </c>
      <c r="S221" s="27" t="s">
        <v>20</v>
      </c>
      <c r="T221" s="28">
        <v>13500</v>
      </c>
      <c r="U221" s="19" t="s">
        <v>21</v>
      </c>
      <c r="V221" s="20">
        <f t="shared" si="26"/>
        <v>13500</v>
      </c>
      <c r="W221" s="21">
        <f t="shared" si="24"/>
        <v>387.45</v>
      </c>
      <c r="X221" s="22" t="s">
        <v>22</v>
      </c>
      <c r="Y221" s="22">
        <f t="shared" si="25"/>
        <v>410.4</v>
      </c>
      <c r="Z221" s="22">
        <v>23.25</v>
      </c>
      <c r="AA221" s="23">
        <f>+W221+Y221+Z221</f>
        <v>821.09999999999991</v>
      </c>
      <c r="AB221" s="23">
        <f>+V221-W221-Y221-Z221</f>
        <v>12678.9</v>
      </c>
      <c r="AC221" s="24" t="s">
        <v>23</v>
      </c>
    </row>
    <row r="222" spans="15:29" s="25" customFormat="1" ht="37.5" customHeight="1" x14ac:dyDescent="0.25">
      <c r="O222" s="30">
        <v>217</v>
      </c>
      <c r="P222" s="26" t="s">
        <v>356</v>
      </c>
      <c r="Q222" s="15" t="s">
        <v>27</v>
      </c>
      <c r="R222" s="15" t="s">
        <v>201</v>
      </c>
      <c r="S222" s="27" t="s">
        <v>36</v>
      </c>
      <c r="T222" s="28">
        <v>95000</v>
      </c>
      <c r="U222" s="19" t="s">
        <v>21</v>
      </c>
      <c r="V222" s="20">
        <f t="shared" si="26"/>
        <v>95000</v>
      </c>
      <c r="W222" s="21">
        <f t="shared" si="24"/>
        <v>2726.5</v>
      </c>
      <c r="X222" s="22">
        <v>10254.18</v>
      </c>
      <c r="Y222" s="22">
        <f t="shared" si="25"/>
        <v>2888</v>
      </c>
      <c r="Z222" s="22">
        <v>3284.73</v>
      </c>
      <c r="AA222" s="23">
        <f>+W222+X222+Y222+Z222</f>
        <v>19153.41</v>
      </c>
      <c r="AB222" s="23">
        <f>+V222-W222-X222-Y222-Z222</f>
        <v>75846.590000000011</v>
      </c>
      <c r="AC222" s="24" t="s">
        <v>23</v>
      </c>
    </row>
    <row r="223" spans="15:29" s="25" customFormat="1" ht="37.5" customHeight="1" x14ac:dyDescent="0.25">
      <c r="O223" s="30">
        <v>218</v>
      </c>
      <c r="P223" s="26" t="s">
        <v>357</v>
      </c>
      <c r="Q223" s="15" t="s">
        <v>206</v>
      </c>
      <c r="R223" s="15" t="s">
        <v>192</v>
      </c>
      <c r="S223" s="27" t="s">
        <v>20</v>
      </c>
      <c r="T223" s="28">
        <v>10000</v>
      </c>
      <c r="U223" s="19" t="s">
        <v>21</v>
      </c>
      <c r="V223" s="20">
        <f t="shared" si="26"/>
        <v>10000</v>
      </c>
      <c r="W223" s="21">
        <f t="shared" si="24"/>
        <v>287</v>
      </c>
      <c r="X223" s="22" t="s">
        <v>22</v>
      </c>
      <c r="Y223" s="22">
        <f t="shared" si="25"/>
        <v>304</v>
      </c>
      <c r="Z223" s="22">
        <v>1603.99</v>
      </c>
      <c r="AA223" s="23">
        <f>+W223+Y223+Z223</f>
        <v>2194.9899999999998</v>
      </c>
      <c r="AB223" s="23">
        <f>+V223-W223-Y223-Z223</f>
        <v>7805.01</v>
      </c>
      <c r="AC223" s="24" t="s">
        <v>23</v>
      </c>
    </row>
    <row r="224" spans="15:29" s="25" customFormat="1" ht="37.5" customHeight="1" x14ac:dyDescent="0.25">
      <c r="O224" s="13">
        <v>219</v>
      </c>
      <c r="P224" s="26" t="s">
        <v>358</v>
      </c>
      <c r="Q224" s="15" t="s">
        <v>359</v>
      </c>
      <c r="R224" s="15" t="s">
        <v>201</v>
      </c>
      <c r="S224" s="27" t="s">
        <v>36</v>
      </c>
      <c r="T224" s="28">
        <v>95000</v>
      </c>
      <c r="U224" s="19" t="s">
        <v>21</v>
      </c>
      <c r="V224" s="20">
        <f t="shared" si="26"/>
        <v>95000</v>
      </c>
      <c r="W224" s="21">
        <f t="shared" si="24"/>
        <v>2726.5</v>
      </c>
      <c r="X224" s="22">
        <v>10929.24</v>
      </c>
      <c r="Y224" s="22">
        <f t="shared" si="25"/>
        <v>2888</v>
      </c>
      <c r="Z224" s="22">
        <v>23.25</v>
      </c>
      <c r="AA224" s="23">
        <f>+W224+X224+Y224+Z224</f>
        <v>16566.989999999998</v>
      </c>
      <c r="AB224" s="23">
        <f>+V224-W224-X224-Y224-Z224</f>
        <v>78433.009999999995</v>
      </c>
      <c r="AC224" s="24" t="s">
        <v>23</v>
      </c>
    </row>
    <row r="225" spans="15:29" s="25" customFormat="1" ht="37.5" customHeight="1" x14ac:dyDescent="0.25">
      <c r="O225" s="13">
        <v>220</v>
      </c>
      <c r="P225" s="26" t="s">
        <v>360</v>
      </c>
      <c r="Q225" s="15" t="s">
        <v>63</v>
      </c>
      <c r="R225" s="15" t="s">
        <v>361</v>
      </c>
      <c r="S225" s="27" t="s">
        <v>20</v>
      </c>
      <c r="T225" s="28">
        <v>11132</v>
      </c>
      <c r="U225" s="19" t="s">
        <v>21</v>
      </c>
      <c r="V225" s="20">
        <f t="shared" si="26"/>
        <v>11132</v>
      </c>
      <c r="W225" s="21">
        <f t="shared" si="24"/>
        <v>319.48840000000001</v>
      </c>
      <c r="X225" s="22" t="s">
        <v>22</v>
      </c>
      <c r="Y225" s="22">
        <f t="shared" si="25"/>
        <v>338.4128</v>
      </c>
      <c r="Z225" s="22">
        <v>484.49</v>
      </c>
      <c r="AA225" s="23">
        <f>+W225+Y225+Z225</f>
        <v>1142.3912</v>
      </c>
      <c r="AB225" s="23">
        <f>+V225-W225-Y225-Z225</f>
        <v>9989.6088</v>
      </c>
      <c r="AC225" s="24" t="s">
        <v>32</v>
      </c>
    </row>
    <row r="226" spans="15:29" s="25" customFormat="1" ht="37.5" customHeight="1" x14ac:dyDescent="0.25">
      <c r="O226" s="13">
        <v>221</v>
      </c>
      <c r="P226" s="26" t="s">
        <v>362</v>
      </c>
      <c r="Q226" s="15" t="s">
        <v>363</v>
      </c>
      <c r="R226" s="15" t="s">
        <v>364</v>
      </c>
      <c r="S226" s="27" t="s">
        <v>44</v>
      </c>
      <c r="T226" s="28">
        <v>39500</v>
      </c>
      <c r="U226" s="19"/>
      <c r="V226" s="20">
        <f t="shared" si="26"/>
        <v>39500</v>
      </c>
      <c r="W226" s="21">
        <f t="shared" si="24"/>
        <v>1133.6500000000001</v>
      </c>
      <c r="X226" s="22">
        <v>169.56</v>
      </c>
      <c r="Y226" s="22">
        <f t="shared" si="25"/>
        <v>1200.8</v>
      </c>
      <c r="Z226" s="22">
        <v>1350.12</v>
      </c>
      <c r="AA226" s="23">
        <f>+W226+X226+Y226+Z226</f>
        <v>3854.13</v>
      </c>
      <c r="AB226" s="23">
        <f>+V226-W226-X226-Y226-Z226</f>
        <v>35645.869999999995</v>
      </c>
      <c r="AC226" s="24" t="s">
        <v>32</v>
      </c>
    </row>
    <row r="227" spans="15:29" s="25" customFormat="1" ht="37.5" customHeight="1" x14ac:dyDescent="0.25">
      <c r="O227" s="30">
        <v>222</v>
      </c>
      <c r="P227" s="26" t="s">
        <v>365</v>
      </c>
      <c r="Q227" s="15" t="s">
        <v>152</v>
      </c>
      <c r="R227" s="15" t="s">
        <v>129</v>
      </c>
      <c r="S227" s="27" t="s">
        <v>44</v>
      </c>
      <c r="T227" s="28">
        <v>15000</v>
      </c>
      <c r="U227" s="19" t="s">
        <v>21</v>
      </c>
      <c r="V227" s="20">
        <f t="shared" si="26"/>
        <v>15000</v>
      </c>
      <c r="W227" s="21">
        <f t="shared" si="24"/>
        <v>430.5</v>
      </c>
      <c r="X227" s="22" t="s">
        <v>22</v>
      </c>
      <c r="Y227" s="22">
        <f t="shared" si="25"/>
        <v>456</v>
      </c>
      <c r="Z227" s="22">
        <v>1373.37</v>
      </c>
      <c r="AA227" s="23">
        <f>+W227+Y227+Z227</f>
        <v>2259.87</v>
      </c>
      <c r="AB227" s="23">
        <f>+V227-W227-Y227-Z227</f>
        <v>12740.130000000001</v>
      </c>
      <c r="AC227" s="24" t="s">
        <v>32</v>
      </c>
    </row>
    <row r="228" spans="15:29" s="25" customFormat="1" ht="37.5" customHeight="1" x14ac:dyDescent="0.25">
      <c r="O228" s="13">
        <v>223</v>
      </c>
      <c r="P228" s="26" t="s">
        <v>366</v>
      </c>
      <c r="Q228" s="15" t="s">
        <v>270</v>
      </c>
      <c r="R228" s="15" t="s">
        <v>51</v>
      </c>
      <c r="S228" s="27" t="s">
        <v>36</v>
      </c>
      <c r="T228" s="28">
        <v>85000</v>
      </c>
      <c r="U228" s="19" t="s">
        <v>21</v>
      </c>
      <c r="V228" s="20">
        <f t="shared" si="26"/>
        <v>85000</v>
      </c>
      <c r="W228" s="21">
        <f t="shared" si="24"/>
        <v>2439.5</v>
      </c>
      <c r="X228" s="22">
        <v>8576.99</v>
      </c>
      <c r="Y228" s="22">
        <f t="shared" si="25"/>
        <v>2584</v>
      </c>
      <c r="Z228" s="22">
        <v>5185.04</v>
      </c>
      <c r="AA228" s="23">
        <f>+W228+X228+Y228+Z228</f>
        <v>18785.53</v>
      </c>
      <c r="AB228" s="23">
        <f>+V228-W228-X228-Y228-Z228</f>
        <v>66214.47</v>
      </c>
      <c r="AC228" s="24" t="s">
        <v>32</v>
      </c>
    </row>
    <row r="229" spans="15:29" s="25" customFormat="1" ht="37.5" customHeight="1" x14ac:dyDescent="0.25">
      <c r="O229" s="13">
        <v>224</v>
      </c>
      <c r="P229" s="26" t="s">
        <v>367</v>
      </c>
      <c r="Q229" s="15" t="s">
        <v>368</v>
      </c>
      <c r="R229" s="15" t="s">
        <v>201</v>
      </c>
      <c r="S229" s="27" t="s">
        <v>44</v>
      </c>
      <c r="T229" s="28">
        <v>95000</v>
      </c>
      <c r="U229" s="19" t="s">
        <v>21</v>
      </c>
      <c r="V229" s="20">
        <f t="shared" si="26"/>
        <v>95000</v>
      </c>
      <c r="W229" s="21">
        <f t="shared" si="24"/>
        <v>2726.5</v>
      </c>
      <c r="X229" s="22">
        <v>10929.24</v>
      </c>
      <c r="Y229" s="22">
        <f t="shared" si="25"/>
        <v>2888</v>
      </c>
      <c r="Z229" s="22">
        <v>3494.72</v>
      </c>
      <c r="AA229" s="23">
        <f>+W229+X229+Y229+Z229</f>
        <v>20038.46</v>
      </c>
      <c r="AB229" s="23">
        <f>+V229-W229-X229-Y229-Z229</f>
        <v>74961.539999999994</v>
      </c>
      <c r="AC229" s="24" t="s">
        <v>32</v>
      </c>
    </row>
    <row r="230" spans="15:29" s="25" customFormat="1" ht="37.5" customHeight="1" x14ac:dyDescent="0.25">
      <c r="O230" s="30">
        <v>225</v>
      </c>
      <c r="P230" s="26" t="s">
        <v>369</v>
      </c>
      <c r="Q230" s="15" t="s">
        <v>75</v>
      </c>
      <c r="R230" s="15" t="s">
        <v>19</v>
      </c>
      <c r="S230" s="27" t="s">
        <v>20</v>
      </c>
      <c r="T230" s="28">
        <v>10000</v>
      </c>
      <c r="U230" s="19" t="s">
        <v>21</v>
      </c>
      <c r="V230" s="20">
        <f t="shared" si="26"/>
        <v>10000</v>
      </c>
      <c r="W230" s="21">
        <f t="shared" si="24"/>
        <v>287</v>
      </c>
      <c r="X230" s="22" t="s">
        <v>22</v>
      </c>
      <c r="Y230" s="22">
        <f t="shared" si="25"/>
        <v>304</v>
      </c>
      <c r="Z230" s="22">
        <v>1373.37</v>
      </c>
      <c r="AA230" s="23">
        <f>+W230+Y230+Z230</f>
        <v>1964.37</v>
      </c>
      <c r="AB230" s="23">
        <f>+V230-W230-Y230-Z230</f>
        <v>8035.63</v>
      </c>
      <c r="AC230" s="24" t="s">
        <v>23</v>
      </c>
    </row>
    <row r="231" spans="15:29" s="25" customFormat="1" ht="37.5" customHeight="1" x14ac:dyDescent="0.25">
      <c r="O231" s="13">
        <v>226</v>
      </c>
      <c r="P231" s="26" t="s">
        <v>370</v>
      </c>
      <c r="Q231" s="15" t="s">
        <v>371</v>
      </c>
      <c r="R231" s="15" t="s">
        <v>61</v>
      </c>
      <c r="S231" s="27" t="s">
        <v>20</v>
      </c>
      <c r="T231" s="28">
        <v>10000</v>
      </c>
      <c r="U231" s="19" t="s">
        <v>21</v>
      </c>
      <c r="V231" s="20">
        <f t="shared" si="26"/>
        <v>10000</v>
      </c>
      <c r="W231" s="21">
        <f t="shared" si="24"/>
        <v>287</v>
      </c>
      <c r="X231" s="22" t="s">
        <v>22</v>
      </c>
      <c r="Y231" s="22">
        <f t="shared" si="25"/>
        <v>304</v>
      </c>
      <c r="Z231" s="22">
        <v>23.25</v>
      </c>
      <c r="AA231" s="23">
        <f>+W231+Y231+Z231</f>
        <v>614.25</v>
      </c>
      <c r="AB231" s="23">
        <f>+V231-W231-Y231-Z231</f>
        <v>9385.75</v>
      </c>
      <c r="AC231" s="24" t="s">
        <v>23</v>
      </c>
    </row>
    <row r="232" spans="15:29" s="25" customFormat="1" ht="37.5" customHeight="1" x14ac:dyDescent="0.25">
      <c r="O232" s="13">
        <v>227</v>
      </c>
      <c r="P232" s="26" t="s">
        <v>372</v>
      </c>
      <c r="Q232" s="15" t="s">
        <v>373</v>
      </c>
      <c r="R232" s="15" t="s">
        <v>201</v>
      </c>
      <c r="S232" s="27" t="s">
        <v>44</v>
      </c>
      <c r="T232" s="28">
        <v>95000</v>
      </c>
      <c r="U232" s="19" t="s">
        <v>21</v>
      </c>
      <c r="V232" s="20">
        <f t="shared" si="26"/>
        <v>95000</v>
      </c>
      <c r="W232" s="21">
        <f t="shared" si="24"/>
        <v>2726.5</v>
      </c>
      <c r="X232" s="22">
        <v>10929.24</v>
      </c>
      <c r="Y232" s="22">
        <f t="shared" si="25"/>
        <v>2888</v>
      </c>
      <c r="Z232" s="22">
        <v>2983.65</v>
      </c>
      <c r="AA232" s="23">
        <f>+W232+X232+Y232+Z232</f>
        <v>19527.39</v>
      </c>
      <c r="AB232" s="23">
        <f>+V232-W232-X232-Y232-Z232</f>
        <v>75472.61</v>
      </c>
      <c r="AC232" s="24" t="s">
        <v>23</v>
      </c>
    </row>
    <row r="233" spans="15:29" s="25" customFormat="1" ht="37.5" customHeight="1" x14ac:dyDescent="0.25">
      <c r="O233" s="13">
        <v>228</v>
      </c>
      <c r="P233" s="26" t="s">
        <v>374</v>
      </c>
      <c r="Q233" s="15" t="s">
        <v>30</v>
      </c>
      <c r="R233" s="15" t="s">
        <v>48</v>
      </c>
      <c r="S233" s="27" t="s">
        <v>20</v>
      </c>
      <c r="T233" s="28">
        <v>10000</v>
      </c>
      <c r="U233" s="19" t="s">
        <v>21</v>
      </c>
      <c r="V233" s="20">
        <f t="shared" si="26"/>
        <v>10000</v>
      </c>
      <c r="W233" s="21">
        <f t="shared" si="24"/>
        <v>287</v>
      </c>
      <c r="X233" s="22" t="s">
        <v>22</v>
      </c>
      <c r="Y233" s="22">
        <f t="shared" si="25"/>
        <v>304</v>
      </c>
      <c r="Z233" s="22">
        <v>163.25</v>
      </c>
      <c r="AA233" s="23">
        <f>+W233+Y233+Z233</f>
        <v>754.25</v>
      </c>
      <c r="AB233" s="23">
        <f>+V233-W233-Y233-Z233</f>
        <v>9245.75</v>
      </c>
      <c r="AC233" s="24" t="s">
        <v>23</v>
      </c>
    </row>
    <row r="234" spans="15:29" s="25" customFormat="1" ht="37.5" customHeight="1" x14ac:dyDescent="0.25">
      <c r="O234" s="13">
        <v>229</v>
      </c>
      <c r="P234" s="26" t="s">
        <v>375</v>
      </c>
      <c r="Q234" s="31" t="s">
        <v>55</v>
      </c>
      <c r="R234" s="15" t="s">
        <v>19</v>
      </c>
      <c r="S234" s="27" t="s">
        <v>20</v>
      </c>
      <c r="T234" s="28">
        <v>10000</v>
      </c>
      <c r="U234" s="19" t="s">
        <v>21</v>
      </c>
      <c r="V234" s="20">
        <f t="shared" si="26"/>
        <v>10000</v>
      </c>
      <c r="W234" s="21">
        <f t="shared" si="24"/>
        <v>287</v>
      </c>
      <c r="X234" s="22" t="s">
        <v>22</v>
      </c>
      <c r="Y234" s="22">
        <f t="shared" si="25"/>
        <v>304</v>
      </c>
      <c r="Z234" s="22">
        <v>23.25</v>
      </c>
      <c r="AA234" s="23">
        <f>+W234+Y234+Z234</f>
        <v>614.25</v>
      </c>
      <c r="AB234" s="23">
        <f>+V234-W234-Y234-Z234</f>
        <v>9385.75</v>
      </c>
      <c r="AC234" s="24" t="s">
        <v>23</v>
      </c>
    </row>
    <row r="235" spans="15:29" s="25" customFormat="1" ht="37.5" customHeight="1" x14ac:dyDescent="0.25">
      <c r="O235" s="13">
        <v>230</v>
      </c>
      <c r="P235" s="26" t="s">
        <v>376</v>
      </c>
      <c r="Q235" s="15" t="s">
        <v>141</v>
      </c>
      <c r="R235" s="15" t="s">
        <v>185</v>
      </c>
      <c r="S235" s="27" t="s">
        <v>44</v>
      </c>
      <c r="T235" s="28">
        <v>38967</v>
      </c>
      <c r="U235" s="19" t="s">
        <v>21</v>
      </c>
      <c r="V235" s="20">
        <f t="shared" si="26"/>
        <v>38967</v>
      </c>
      <c r="W235" s="21">
        <f t="shared" si="24"/>
        <v>1118.3529000000001</v>
      </c>
      <c r="X235" s="22">
        <v>296.86</v>
      </c>
      <c r="Y235" s="22">
        <f t="shared" si="25"/>
        <v>1184.5968</v>
      </c>
      <c r="Z235" s="22">
        <v>5023.25</v>
      </c>
      <c r="AA235" s="23">
        <f>+W235+X235+Y235+Z235</f>
        <v>7623.0596999999998</v>
      </c>
      <c r="AB235" s="23">
        <f>+V235-W235-X235-Y235-Z235</f>
        <v>31343.940300000002</v>
      </c>
      <c r="AC235" s="24" t="s">
        <v>23</v>
      </c>
    </row>
    <row r="236" spans="15:29" s="25" customFormat="1" ht="37.5" customHeight="1" x14ac:dyDescent="0.25">
      <c r="O236" s="13">
        <v>231</v>
      </c>
      <c r="P236" s="26" t="s">
        <v>377</v>
      </c>
      <c r="Q236" s="15" t="s">
        <v>38</v>
      </c>
      <c r="R236" s="32" t="s">
        <v>76</v>
      </c>
      <c r="S236" s="32" t="s">
        <v>71</v>
      </c>
      <c r="T236" s="35">
        <v>27300</v>
      </c>
      <c r="U236" s="19" t="s">
        <v>21</v>
      </c>
      <c r="V236" s="20">
        <f t="shared" si="26"/>
        <v>27300</v>
      </c>
      <c r="W236" s="21">
        <f t="shared" si="24"/>
        <v>783.51</v>
      </c>
      <c r="X236" s="22" t="s">
        <v>22</v>
      </c>
      <c r="Y236" s="22">
        <f t="shared" si="25"/>
        <v>829.92</v>
      </c>
      <c r="Z236" s="22">
        <v>23.25</v>
      </c>
      <c r="AA236" s="23">
        <f t="shared" ref="AA236:AA242" si="29">+W236+Y236+Z236</f>
        <v>1636.6799999999998</v>
      </c>
      <c r="AB236" s="23">
        <f t="shared" ref="AB236:AB242" si="30">+V236-W236-Y236-Z236</f>
        <v>25663.320000000003</v>
      </c>
      <c r="AC236" s="24" t="s">
        <v>32</v>
      </c>
    </row>
    <row r="237" spans="15:29" s="25" customFormat="1" ht="37.5" customHeight="1" x14ac:dyDescent="0.25">
      <c r="O237" s="13">
        <v>232</v>
      </c>
      <c r="P237" s="26" t="s">
        <v>378</v>
      </c>
      <c r="Q237" s="15" t="s">
        <v>379</v>
      </c>
      <c r="R237" s="15" t="s">
        <v>31</v>
      </c>
      <c r="S237" s="27" t="s">
        <v>20</v>
      </c>
      <c r="T237" s="28">
        <v>10000</v>
      </c>
      <c r="U237" s="19" t="s">
        <v>21</v>
      </c>
      <c r="V237" s="20">
        <f t="shared" si="26"/>
        <v>10000</v>
      </c>
      <c r="W237" s="21">
        <f t="shared" si="24"/>
        <v>287</v>
      </c>
      <c r="X237" s="22" t="s">
        <v>22</v>
      </c>
      <c r="Y237" s="22">
        <f t="shared" si="25"/>
        <v>304</v>
      </c>
      <c r="Z237" s="22">
        <v>23.25</v>
      </c>
      <c r="AA237" s="23">
        <f t="shared" si="29"/>
        <v>614.25</v>
      </c>
      <c r="AB237" s="23">
        <f t="shared" si="30"/>
        <v>9385.75</v>
      </c>
      <c r="AC237" s="24" t="s">
        <v>32</v>
      </c>
    </row>
    <row r="238" spans="15:29" s="25" customFormat="1" ht="37.5" customHeight="1" x14ac:dyDescent="0.25">
      <c r="O238" s="13">
        <v>233</v>
      </c>
      <c r="P238" s="26" t="s">
        <v>380</v>
      </c>
      <c r="Q238" s="15" t="s">
        <v>27</v>
      </c>
      <c r="R238" s="15" t="s">
        <v>148</v>
      </c>
      <c r="S238" s="27" t="s">
        <v>20</v>
      </c>
      <c r="T238" s="28">
        <v>20000</v>
      </c>
      <c r="U238" s="19" t="s">
        <v>21</v>
      </c>
      <c r="V238" s="20">
        <f t="shared" si="26"/>
        <v>20000</v>
      </c>
      <c r="W238" s="21">
        <f t="shared" si="24"/>
        <v>574</v>
      </c>
      <c r="X238" s="22" t="s">
        <v>22</v>
      </c>
      <c r="Y238" s="22">
        <f t="shared" si="25"/>
        <v>608</v>
      </c>
      <c r="Z238" s="22">
        <v>23.25</v>
      </c>
      <c r="AA238" s="23">
        <f t="shared" si="29"/>
        <v>1205.25</v>
      </c>
      <c r="AB238" s="23">
        <f t="shared" si="30"/>
        <v>18794.75</v>
      </c>
      <c r="AC238" s="24" t="s">
        <v>23</v>
      </c>
    </row>
    <row r="239" spans="15:29" s="25" customFormat="1" ht="37.5" customHeight="1" x14ac:dyDescent="0.25">
      <c r="O239" s="13">
        <v>234</v>
      </c>
      <c r="P239" s="26" t="s">
        <v>381</v>
      </c>
      <c r="Q239" s="15" t="s">
        <v>63</v>
      </c>
      <c r="R239" s="15" t="s">
        <v>192</v>
      </c>
      <c r="S239" s="27" t="s">
        <v>20</v>
      </c>
      <c r="T239" s="28">
        <v>20000</v>
      </c>
      <c r="U239" s="19" t="s">
        <v>21</v>
      </c>
      <c r="V239" s="20">
        <f t="shared" si="26"/>
        <v>20000</v>
      </c>
      <c r="W239" s="21">
        <f t="shared" si="24"/>
        <v>574</v>
      </c>
      <c r="X239" s="22" t="s">
        <v>22</v>
      </c>
      <c r="Y239" s="22">
        <f t="shared" si="25"/>
        <v>608</v>
      </c>
      <c r="Z239" s="22">
        <v>523.25</v>
      </c>
      <c r="AA239" s="23">
        <f t="shared" si="29"/>
        <v>1705.25</v>
      </c>
      <c r="AB239" s="23">
        <f t="shared" si="30"/>
        <v>18294.75</v>
      </c>
      <c r="AC239" s="24" t="s">
        <v>23</v>
      </c>
    </row>
    <row r="240" spans="15:29" s="25" customFormat="1" ht="37.5" customHeight="1" x14ac:dyDescent="0.25">
      <c r="O240" s="13">
        <v>235</v>
      </c>
      <c r="P240" s="26" t="s">
        <v>382</v>
      </c>
      <c r="Q240" s="15" t="s">
        <v>38</v>
      </c>
      <c r="R240" s="15" t="s">
        <v>148</v>
      </c>
      <c r="S240" s="27" t="s">
        <v>71</v>
      </c>
      <c r="T240" s="28">
        <v>20000</v>
      </c>
      <c r="U240" s="19" t="s">
        <v>21</v>
      </c>
      <c r="V240" s="20">
        <f t="shared" si="26"/>
        <v>20000</v>
      </c>
      <c r="W240" s="21">
        <f t="shared" si="24"/>
        <v>574</v>
      </c>
      <c r="X240" s="22"/>
      <c r="Y240" s="22">
        <f t="shared" si="25"/>
        <v>608</v>
      </c>
      <c r="Z240" s="22" t="s">
        <v>22</v>
      </c>
      <c r="AA240" s="23">
        <f>+W240+Y240</f>
        <v>1182</v>
      </c>
      <c r="AB240" s="23">
        <f>+V240-W240-Y240</f>
        <v>18818</v>
      </c>
      <c r="AC240" s="24" t="s">
        <v>23</v>
      </c>
    </row>
    <row r="241" spans="15:29" s="25" customFormat="1" ht="37.5" customHeight="1" x14ac:dyDescent="0.25">
      <c r="O241" s="13">
        <v>236</v>
      </c>
      <c r="P241" s="26" t="s">
        <v>383</v>
      </c>
      <c r="Q241" s="15" t="s">
        <v>379</v>
      </c>
      <c r="R241" s="15" t="s">
        <v>148</v>
      </c>
      <c r="S241" s="27" t="s">
        <v>20</v>
      </c>
      <c r="T241" s="28">
        <v>10000</v>
      </c>
      <c r="U241" s="19" t="s">
        <v>21</v>
      </c>
      <c r="V241" s="20">
        <f t="shared" si="26"/>
        <v>10000</v>
      </c>
      <c r="W241" s="21">
        <f t="shared" si="24"/>
        <v>287</v>
      </c>
      <c r="X241" s="22" t="s">
        <v>22</v>
      </c>
      <c r="Y241" s="22">
        <f t="shared" si="25"/>
        <v>304</v>
      </c>
      <c r="Z241" s="22">
        <v>523.25</v>
      </c>
      <c r="AA241" s="23">
        <f t="shared" si="29"/>
        <v>1114.25</v>
      </c>
      <c r="AB241" s="23">
        <f t="shared" si="30"/>
        <v>8885.75</v>
      </c>
      <c r="AC241" s="24" t="s">
        <v>23</v>
      </c>
    </row>
    <row r="242" spans="15:29" s="25" customFormat="1" ht="37.5" customHeight="1" x14ac:dyDescent="0.25">
      <c r="O242" s="13">
        <v>237</v>
      </c>
      <c r="P242" s="26" t="s">
        <v>384</v>
      </c>
      <c r="Q242" s="15" t="s">
        <v>63</v>
      </c>
      <c r="R242" s="15" t="s">
        <v>385</v>
      </c>
      <c r="S242" s="27" t="s">
        <v>20</v>
      </c>
      <c r="T242" s="28">
        <v>10000</v>
      </c>
      <c r="U242" s="19" t="s">
        <v>21</v>
      </c>
      <c r="V242" s="20">
        <f t="shared" si="26"/>
        <v>10000</v>
      </c>
      <c r="W242" s="21">
        <f t="shared" si="24"/>
        <v>287</v>
      </c>
      <c r="X242" s="22" t="s">
        <v>22</v>
      </c>
      <c r="Y242" s="22">
        <f t="shared" si="25"/>
        <v>304</v>
      </c>
      <c r="Z242" s="22">
        <v>1702.75</v>
      </c>
      <c r="AA242" s="23">
        <f t="shared" si="29"/>
        <v>2293.75</v>
      </c>
      <c r="AB242" s="23">
        <f t="shared" si="30"/>
        <v>7706.25</v>
      </c>
      <c r="AC242" s="24" t="s">
        <v>23</v>
      </c>
    </row>
    <row r="243" spans="15:29" s="25" customFormat="1" ht="37.5" customHeight="1" x14ac:dyDescent="0.25">
      <c r="O243" s="13">
        <v>238</v>
      </c>
      <c r="P243" s="26" t="s">
        <v>386</v>
      </c>
      <c r="Q243" s="15" t="s">
        <v>387</v>
      </c>
      <c r="R243" s="15" t="s">
        <v>19</v>
      </c>
      <c r="S243" s="27" t="s">
        <v>20</v>
      </c>
      <c r="T243" s="28">
        <v>10000</v>
      </c>
      <c r="U243" s="19" t="s">
        <v>21</v>
      </c>
      <c r="V243" s="20">
        <f t="shared" si="26"/>
        <v>10000</v>
      </c>
      <c r="W243" s="21">
        <f t="shared" si="24"/>
        <v>287</v>
      </c>
      <c r="X243" s="22" t="s">
        <v>22</v>
      </c>
      <c r="Y243" s="22">
        <f t="shared" si="25"/>
        <v>304</v>
      </c>
      <c r="Z243" s="22">
        <v>1457.68</v>
      </c>
      <c r="AA243" s="23">
        <f>+W243+Y243+Z243</f>
        <v>2048.6800000000003</v>
      </c>
      <c r="AB243" s="23">
        <f>+V243-W243-Y243-Z243</f>
        <v>7951.32</v>
      </c>
      <c r="AC243" s="24" t="s">
        <v>23</v>
      </c>
    </row>
    <row r="244" spans="15:29" s="25" customFormat="1" ht="37.5" customHeight="1" x14ac:dyDescent="0.25">
      <c r="O244" s="30">
        <v>239</v>
      </c>
      <c r="P244" s="26" t="s">
        <v>388</v>
      </c>
      <c r="Q244" s="15" t="s">
        <v>173</v>
      </c>
      <c r="R244" s="15" t="s">
        <v>56</v>
      </c>
      <c r="S244" s="27" t="s">
        <v>36</v>
      </c>
      <c r="T244" s="28">
        <v>75000</v>
      </c>
      <c r="U244" s="19" t="s">
        <v>21</v>
      </c>
      <c r="V244" s="20">
        <f t="shared" si="26"/>
        <v>75000</v>
      </c>
      <c r="W244" s="21">
        <f t="shared" si="24"/>
        <v>2152.5</v>
      </c>
      <c r="X244" s="22">
        <v>5769.33</v>
      </c>
      <c r="Y244" s="22">
        <f t="shared" si="25"/>
        <v>2280</v>
      </c>
      <c r="Z244" s="22">
        <v>13511.59</v>
      </c>
      <c r="AA244" s="23">
        <f>+W244+X244+Y244+Z244</f>
        <v>23713.42</v>
      </c>
      <c r="AB244" s="23">
        <f>+V244-W244-X244-Y244-Z244</f>
        <v>51286.58</v>
      </c>
      <c r="AC244" s="24" t="s">
        <v>23</v>
      </c>
    </row>
    <row r="245" spans="15:29" s="25" customFormat="1" ht="37.5" customHeight="1" x14ac:dyDescent="0.25">
      <c r="O245" s="30">
        <v>240</v>
      </c>
      <c r="P245" s="26" t="s">
        <v>389</v>
      </c>
      <c r="Q245" s="15" t="s">
        <v>373</v>
      </c>
      <c r="R245" s="15" t="s">
        <v>56</v>
      </c>
      <c r="S245" s="27" t="s">
        <v>44</v>
      </c>
      <c r="T245" s="28">
        <v>35000</v>
      </c>
      <c r="U245" s="19" t="s">
        <v>21</v>
      </c>
      <c r="V245" s="20">
        <f t="shared" si="26"/>
        <v>35000</v>
      </c>
      <c r="W245" s="21">
        <f t="shared" si="24"/>
        <v>1004.5</v>
      </c>
      <c r="X245" s="22"/>
      <c r="Y245" s="22">
        <f t="shared" si="25"/>
        <v>1064</v>
      </c>
      <c r="Z245" s="22">
        <v>6744.59</v>
      </c>
      <c r="AA245" s="23">
        <f>+W245+Y245+Z245</f>
        <v>8813.09</v>
      </c>
      <c r="AB245" s="23">
        <f>+V245-W245-Y245-Z245</f>
        <v>26186.91</v>
      </c>
      <c r="AC245" s="24" t="s">
        <v>32</v>
      </c>
    </row>
    <row r="246" spans="15:29" s="25" customFormat="1" ht="37.5" customHeight="1" x14ac:dyDescent="0.25">
      <c r="O246" s="13">
        <v>241</v>
      </c>
      <c r="P246" s="26" t="s">
        <v>390</v>
      </c>
      <c r="Q246" s="15" t="s">
        <v>391</v>
      </c>
      <c r="R246" s="15" t="s">
        <v>51</v>
      </c>
      <c r="S246" s="27" t="s">
        <v>36</v>
      </c>
      <c r="T246" s="28">
        <v>85000</v>
      </c>
      <c r="U246" s="19" t="s">
        <v>21</v>
      </c>
      <c r="V246" s="20">
        <f t="shared" si="26"/>
        <v>85000</v>
      </c>
      <c r="W246" s="21">
        <f t="shared" si="24"/>
        <v>2439.5</v>
      </c>
      <c r="X246" s="22">
        <v>8576.99</v>
      </c>
      <c r="Y246" s="22">
        <f t="shared" si="25"/>
        <v>2584</v>
      </c>
      <c r="Z246" s="22">
        <v>39908.04</v>
      </c>
      <c r="AA246" s="23">
        <f>+W246+X246+Y246+Z246</f>
        <v>53508.53</v>
      </c>
      <c r="AB246" s="23">
        <f>+V246-W246-X246-Y246-Z246</f>
        <v>31491.469999999994</v>
      </c>
      <c r="AC246" s="24" t="s">
        <v>23</v>
      </c>
    </row>
    <row r="247" spans="15:29" s="25" customFormat="1" ht="37.5" customHeight="1" x14ac:dyDescent="0.25">
      <c r="O247" s="13">
        <v>242</v>
      </c>
      <c r="P247" s="26" t="s">
        <v>392</v>
      </c>
      <c r="Q247" s="15" t="s">
        <v>125</v>
      </c>
      <c r="R247" s="15" t="s">
        <v>39</v>
      </c>
      <c r="S247" s="15" t="s">
        <v>20</v>
      </c>
      <c r="T247" s="28">
        <v>10000</v>
      </c>
      <c r="U247" s="19" t="s">
        <v>21</v>
      </c>
      <c r="V247" s="20">
        <f t="shared" si="26"/>
        <v>10000</v>
      </c>
      <c r="W247" s="21">
        <f t="shared" si="24"/>
        <v>287</v>
      </c>
      <c r="X247" s="22"/>
      <c r="Y247" s="22">
        <f t="shared" si="25"/>
        <v>304</v>
      </c>
      <c r="Z247" s="22"/>
      <c r="AA247" s="23">
        <f>+W247+Y247</f>
        <v>591</v>
      </c>
      <c r="AB247" s="23">
        <f>+V247-W247-Y247</f>
        <v>9409</v>
      </c>
      <c r="AC247" s="24" t="s">
        <v>23</v>
      </c>
    </row>
    <row r="248" spans="15:29" s="25" customFormat="1" ht="37.5" customHeight="1" x14ac:dyDescent="0.25">
      <c r="O248" s="13">
        <v>243</v>
      </c>
      <c r="P248" s="26" t="s">
        <v>393</v>
      </c>
      <c r="Q248" s="15" t="s">
        <v>394</v>
      </c>
      <c r="R248" s="15" t="s">
        <v>117</v>
      </c>
      <c r="S248" s="27" t="s">
        <v>20</v>
      </c>
      <c r="T248" s="28">
        <v>10000</v>
      </c>
      <c r="U248" s="19" t="s">
        <v>21</v>
      </c>
      <c r="V248" s="20">
        <f t="shared" si="26"/>
        <v>10000</v>
      </c>
      <c r="W248" s="21">
        <f t="shared" si="24"/>
        <v>287</v>
      </c>
      <c r="X248" s="22" t="s">
        <v>22</v>
      </c>
      <c r="Y248" s="22">
        <f t="shared" si="25"/>
        <v>304</v>
      </c>
      <c r="Z248" s="22">
        <v>23.25</v>
      </c>
      <c r="AA248" s="23">
        <f>+W248+Y248+Z248</f>
        <v>614.25</v>
      </c>
      <c r="AB248" s="23">
        <f>+V248-W248-Y248-Z248</f>
        <v>9385.75</v>
      </c>
      <c r="AC248" s="24" t="s">
        <v>23</v>
      </c>
    </row>
    <row r="249" spans="15:29" s="25" customFormat="1" ht="37.5" customHeight="1" x14ac:dyDescent="0.25">
      <c r="O249" s="13">
        <v>244</v>
      </c>
      <c r="P249" s="26" t="s">
        <v>395</v>
      </c>
      <c r="Q249" s="15" t="s">
        <v>396</v>
      </c>
      <c r="R249" s="15" t="s">
        <v>51</v>
      </c>
      <c r="S249" s="27" t="s">
        <v>44</v>
      </c>
      <c r="T249" s="28">
        <v>38967.5</v>
      </c>
      <c r="U249" s="19" t="s">
        <v>21</v>
      </c>
      <c r="V249" s="20">
        <f t="shared" si="26"/>
        <v>38967.5</v>
      </c>
      <c r="W249" s="21">
        <f t="shared" si="24"/>
        <v>1118.36725</v>
      </c>
      <c r="X249" s="37"/>
      <c r="Y249" s="22">
        <f t="shared" si="25"/>
        <v>1184.6120000000001</v>
      </c>
      <c r="Z249" s="22">
        <v>1353.87</v>
      </c>
      <c r="AA249" s="23">
        <f>+W249+Y249+Z249</f>
        <v>3656.8492500000002</v>
      </c>
      <c r="AB249" s="23">
        <f>+V249-W249-Y249-Z249</f>
        <v>35310.650749999993</v>
      </c>
      <c r="AC249" s="24" t="s">
        <v>32</v>
      </c>
    </row>
    <row r="250" spans="15:29" s="25" customFormat="1" ht="37.5" customHeight="1" x14ac:dyDescent="0.25">
      <c r="O250" s="13">
        <v>245</v>
      </c>
      <c r="P250" s="26" t="s">
        <v>397</v>
      </c>
      <c r="Q250" s="31" t="s">
        <v>137</v>
      </c>
      <c r="R250" s="15" t="s">
        <v>114</v>
      </c>
      <c r="S250" s="27" t="s">
        <v>20</v>
      </c>
      <c r="T250" s="28">
        <v>10000</v>
      </c>
      <c r="U250" s="19" t="s">
        <v>21</v>
      </c>
      <c r="V250" s="20">
        <f t="shared" si="26"/>
        <v>10000</v>
      </c>
      <c r="W250" s="21">
        <f t="shared" si="24"/>
        <v>287</v>
      </c>
      <c r="X250" s="22" t="s">
        <v>22</v>
      </c>
      <c r="Y250" s="22">
        <f t="shared" si="25"/>
        <v>304</v>
      </c>
      <c r="Z250" s="22">
        <v>2296.29</v>
      </c>
      <c r="AA250" s="23">
        <f>+W250+Y250+Z250</f>
        <v>2887.29</v>
      </c>
      <c r="AB250" s="23">
        <f>+V250-W250-Y250-Z250</f>
        <v>7112.71</v>
      </c>
      <c r="AC250" s="24" t="s">
        <v>32</v>
      </c>
    </row>
    <row r="251" spans="15:29" s="25" customFormat="1" ht="37.5" customHeight="1" x14ac:dyDescent="0.25">
      <c r="O251" s="13">
        <v>246</v>
      </c>
      <c r="P251" s="26" t="s">
        <v>398</v>
      </c>
      <c r="Q251" s="31" t="s">
        <v>137</v>
      </c>
      <c r="R251" s="15" t="s">
        <v>19</v>
      </c>
      <c r="S251" s="27" t="s">
        <v>20</v>
      </c>
      <c r="T251" s="28">
        <v>11000</v>
      </c>
      <c r="U251" s="19" t="s">
        <v>21</v>
      </c>
      <c r="V251" s="20">
        <f t="shared" si="26"/>
        <v>11000</v>
      </c>
      <c r="W251" s="21">
        <f t="shared" si="24"/>
        <v>315.7</v>
      </c>
      <c r="X251" s="22" t="s">
        <v>22</v>
      </c>
      <c r="Y251" s="22">
        <f t="shared" si="25"/>
        <v>334.4</v>
      </c>
      <c r="Z251" s="22">
        <v>23.25</v>
      </c>
      <c r="AA251" s="23">
        <f>+W251+Y251+Z251</f>
        <v>673.34999999999991</v>
      </c>
      <c r="AB251" s="23">
        <f>+V251-W251-Y251-Z251</f>
        <v>10326.65</v>
      </c>
      <c r="AC251" s="24" t="s">
        <v>23</v>
      </c>
    </row>
    <row r="252" spans="15:29" s="25" customFormat="1" ht="37.5" customHeight="1" x14ac:dyDescent="0.25">
      <c r="O252" s="13">
        <v>247</v>
      </c>
      <c r="P252" s="26" t="s">
        <v>399</v>
      </c>
      <c r="Q252" s="15" t="s">
        <v>400</v>
      </c>
      <c r="R252" s="15" t="s">
        <v>59</v>
      </c>
      <c r="S252" s="27" t="s">
        <v>36</v>
      </c>
      <c r="T252" s="28">
        <v>60000</v>
      </c>
      <c r="U252" s="19" t="s">
        <v>21</v>
      </c>
      <c r="V252" s="20">
        <f t="shared" si="26"/>
        <v>60000</v>
      </c>
      <c r="W252" s="21">
        <f t="shared" si="24"/>
        <v>1722</v>
      </c>
      <c r="X252" s="22">
        <v>3486.68</v>
      </c>
      <c r="Y252" s="22">
        <f t="shared" si="25"/>
        <v>1824</v>
      </c>
      <c r="Z252" s="22">
        <v>13335.51</v>
      </c>
      <c r="AA252" s="23">
        <f>+W252+X252+Y252+Z252</f>
        <v>20368.190000000002</v>
      </c>
      <c r="AB252" s="23">
        <f>+V252-W252-X252-Y252-Z252</f>
        <v>39631.81</v>
      </c>
      <c r="AC252" s="24" t="s">
        <v>23</v>
      </c>
    </row>
    <row r="253" spans="15:29" s="25" customFormat="1" ht="37.5" customHeight="1" x14ac:dyDescent="0.25">
      <c r="O253" s="13">
        <v>248</v>
      </c>
      <c r="P253" s="26" t="s">
        <v>401</v>
      </c>
      <c r="Q253" s="15" t="s">
        <v>47</v>
      </c>
      <c r="R253" s="15" t="s">
        <v>56</v>
      </c>
      <c r="S253" s="27" t="s">
        <v>36</v>
      </c>
      <c r="T253" s="28">
        <v>65000</v>
      </c>
      <c r="U253" s="19" t="s">
        <v>21</v>
      </c>
      <c r="V253" s="20">
        <f t="shared" si="26"/>
        <v>65000</v>
      </c>
      <c r="W253" s="21">
        <f t="shared" si="24"/>
        <v>1865.5</v>
      </c>
      <c r="X253" s="22">
        <v>4427.58</v>
      </c>
      <c r="Y253" s="22">
        <f t="shared" si="25"/>
        <v>1976</v>
      </c>
      <c r="Z253" s="22">
        <v>2173.25</v>
      </c>
      <c r="AA253" s="23">
        <f>+W253+X253+Y253+Z253</f>
        <v>10442.33</v>
      </c>
      <c r="AB253" s="23">
        <f>+V253-W253-X253-Y253-Z253</f>
        <v>54557.67</v>
      </c>
      <c r="AC253" s="24" t="s">
        <v>32</v>
      </c>
    </row>
    <row r="254" spans="15:29" s="25" customFormat="1" ht="37.5" customHeight="1" x14ac:dyDescent="0.25">
      <c r="O254" s="13">
        <v>249</v>
      </c>
      <c r="P254" s="26" t="s">
        <v>402</v>
      </c>
      <c r="Q254" s="15" t="s">
        <v>63</v>
      </c>
      <c r="R254" s="15" t="s">
        <v>31</v>
      </c>
      <c r="S254" s="27" t="s">
        <v>20</v>
      </c>
      <c r="T254" s="28">
        <v>10000</v>
      </c>
      <c r="U254" s="19" t="s">
        <v>21</v>
      </c>
      <c r="V254" s="20">
        <f t="shared" si="26"/>
        <v>10000</v>
      </c>
      <c r="W254" s="21">
        <f t="shared" si="24"/>
        <v>287</v>
      </c>
      <c r="X254" s="22" t="s">
        <v>22</v>
      </c>
      <c r="Y254" s="22">
        <f t="shared" si="25"/>
        <v>304</v>
      </c>
      <c r="Z254" s="22">
        <v>3961.04</v>
      </c>
      <c r="AA254" s="23">
        <f>+W254+Y254+Z254</f>
        <v>4552.04</v>
      </c>
      <c r="AB254" s="23">
        <f>+V254-W254-Y254-Z254</f>
        <v>5447.96</v>
      </c>
      <c r="AC254" s="24" t="s">
        <v>32</v>
      </c>
    </row>
    <row r="255" spans="15:29" s="25" customFormat="1" ht="37.5" customHeight="1" x14ac:dyDescent="0.25">
      <c r="O255" s="13">
        <v>250</v>
      </c>
      <c r="P255" s="26" t="s">
        <v>403</v>
      </c>
      <c r="Q255" s="15" t="s">
        <v>105</v>
      </c>
      <c r="R255" s="15" t="s">
        <v>114</v>
      </c>
      <c r="S255" s="27" t="s">
        <v>44</v>
      </c>
      <c r="T255" s="28">
        <v>10000</v>
      </c>
      <c r="U255" s="19" t="s">
        <v>21</v>
      </c>
      <c r="V255" s="20">
        <f t="shared" si="26"/>
        <v>10000</v>
      </c>
      <c r="W255" s="21">
        <f t="shared" si="24"/>
        <v>287</v>
      </c>
      <c r="X255" s="22" t="s">
        <v>22</v>
      </c>
      <c r="Y255" s="22">
        <f t="shared" si="25"/>
        <v>304</v>
      </c>
      <c r="Z255" s="22">
        <v>23.25</v>
      </c>
      <c r="AA255" s="23">
        <f>+W255+Y255+Z255</f>
        <v>614.25</v>
      </c>
      <c r="AB255" s="23">
        <f>+V255-W255-Y255-Z255</f>
        <v>9385.75</v>
      </c>
      <c r="AC255" s="24" t="s">
        <v>32</v>
      </c>
    </row>
    <row r="256" spans="15:29" s="25" customFormat="1" ht="37.5" customHeight="1" x14ac:dyDescent="0.25">
      <c r="O256" s="13">
        <v>251</v>
      </c>
      <c r="P256" s="26" t="s">
        <v>404</v>
      </c>
      <c r="Q256" s="15" t="s">
        <v>98</v>
      </c>
      <c r="R256" s="15" t="s">
        <v>51</v>
      </c>
      <c r="S256" s="27" t="s">
        <v>44</v>
      </c>
      <c r="T256" s="28">
        <v>85000</v>
      </c>
      <c r="U256" s="19" t="s">
        <v>21</v>
      </c>
      <c r="V256" s="20">
        <f t="shared" si="26"/>
        <v>85000</v>
      </c>
      <c r="W256" s="21">
        <f t="shared" si="24"/>
        <v>2439.5</v>
      </c>
      <c r="X256" s="22">
        <v>8576.99</v>
      </c>
      <c r="Y256" s="22">
        <f t="shared" si="25"/>
        <v>2584</v>
      </c>
      <c r="Z256" s="22">
        <v>2467.4899999999998</v>
      </c>
      <c r="AA256" s="23">
        <f>+W256+X256+Y256+Z256</f>
        <v>16067.98</v>
      </c>
      <c r="AB256" s="23">
        <f>+V256-W256-X256-Y256-Z256</f>
        <v>68932.01999999999</v>
      </c>
      <c r="AC256" s="24" t="s">
        <v>23</v>
      </c>
    </row>
    <row r="257" spans="15:29" s="25" customFormat="1" ht="37.5" customHeight="1" x14ac:dyDescent="0.25">
      <c r="O257" s="13">
        <v>252</v>
      </c>
      <c r="P257" s="26" t="s">
        <v>405</v>
      </c>
      <c r="Q257" s="15" t="s">
        <v>87</v>
      </c>
      <c r="R257" s="15" t="s">
        <v>148</v>
      </c>
      <c r="S257" s="27" t="s">
        <v>20</v>
      </c>
      <c r="T257" s="28">
        <v>20350</v>
      </c>
      <c r="U257" s="19" t="s">
        <v>21</v>
      </c>
      <c r="V257" s="20">
        <f t="shared" si="26"/>
        <v>20350</v>
      </c>
      <c r="W257" s="21">
        <f t="shared" ref="W257:W324" si="31">+V257*2.87%</f>
        <v>584.04499999999996</v>
      </c>
      <c r="X257" s="22" t="s">
        <v>22</v>
      </c>
      <c r="Y257" s="22">
        <f t="shared" si="25"/>
        <v>618.64</v>
      </c>
      <c r="Z257" s="22">
        <v>23.25</v>
      </c>
      <c r="AA257" s="23">
        <f>+W257+Y257+Z257</f>
        <v>1225.9349999999999</v>
      </c>
      <c r="AB257" s="23">
        <v>19124.060000000001</v>
      </c>
      <c r="AC257" s="24" t="s">
        <v>23</v>
      </c>
    </row>
    <row r="258" spans="15:29" s="25" customFormat="1" ht="37.5" customHeight="1" x14ac:dyDescent="0.25">
      <c r="O258" s="13">
        <v>253</v>
      </c>
      <c r="P258" s="26" t="s">
        <v>406</v>
      </c>
      <c r="Q258" s="26" t="s">
        <v>87</v>
      </c>
      <c r="R258" s="15" t="s">
        <v>407</v>
      </c>
      <c r="S258" s="27" t="s">
        <v>71</v>
      </c>
      <c r="T258" s="28">
        <v>85000</v>
      </c>
      <c r="U258" s="19" t="s">
        <v>21</v>
      </c>
      <c r="V258" s="20">
        <f t="shared" si="26"/>
        <v>85000</v>
      </c>
      <c r="W258" s="21">
        <f t="shared" si="31"/>
        <v>2439.5</v>
      </c>
      <c r="X258" s="22">
        <v>8576.99</v>
      </c>
      <c r="Y258" s="22">
        <f t="shared" si="25"/>
        <v>2584</v>
      </c>
      <c r="Z258" s="22" t="s">
        <v>21</v>
      </c>
      <c r="AA258" s="23">
        <f>+W258+X258+Y258</f>
        <v>13600.49</v>
      </c>
      <c r="AB258" s="23">
        <f>+V258-W258-X258-Y258</f>
        <v>71399.509999999995</v>
      </c>
      <c r="AC258" s="24" t="s">
        <v>32</v>
      </c>
    </row>
    <row r="259" spans="15:29" s="25" customFormat="1" ht="37.5" customHeight="1" x14ac:dyDescent="0.25">
      <c r="O259" s="13">
        <v>254</v>
      </c>
      <c r="P259" s="26" t="s">
        <v>408</v>
      </c>
      <c r="Q259" s="31" t="s">
        <v>27</v>
      </c>
      <c r="R259" s="15" t="s">
        <v>48</v>
      </c>
      <c r="S259" s="27" t="s">
        <v>20</v>
      </c>
      <c r="T259" s="28">
        <v>10000</v>
      </c>
      <c r="U259" s="19" t="s">
        <v>21</v>
      </c>
      <c r="V259" s="20">
        <f t="shared" si="26"/>
        <v>10000</v>
      </c>
      <c r="W259" s="21">
        <f t="shared" si="31"/>
        <v>287</v>
      </c>
      <c r="X259" s="22" t="s">
        <v>22</v>
      </c>
      <c r="Y259" s="22">
        <f t="shared" si="25"/>
        <v>304</v>
      </c>
      <c r="Z259" s="22">
        <v>3352.25</v>
      </c>
      <c r="AA259" s="23">
        <f>+W259+Y259+Z259</f>
        <v>3943.25</v>
      </c>
      <c r="AB259" s="23">
        <f>+V259-W259-Y259-Z259</f>
        <v>6056.75</v>
      </c>
      <c r="AC259" s="24" t="s">
        <v>23</v>
      </c>
    </row>
    <row r="260" spans="15:29" s="25" customFormat="1" ht="37.5" customHeight="1" x14ac:dyDescent="0.25">
      <c r="O260" s="13">
        <v>255</v>
      </c>
      <c r="P260" s="26" t="s">
        <v>409</v>
      </c>
      <c r="Q260" s="15" t="s">
        <v>387</v>
      </c>
      <c r="R260" s="15" t="s">
        <v>59</v>
      </c>
      <c r="S260" s="27" t="s">
        <v>44</v>
      </c>
      <c r="T260" s="28">
        <v>60000</v>
      </c>
      <c r="U260" s="19" t="s">
        <v>21</v>
      </c>
      <c r="V260" s="20">
        <f t="shared" si="26"/>
        <v>60000</v>
      </c>
      <c r="W260" s="21">
        <f t="shared" si="31"/>
        <v>1722</v>
      </c>
      <c r="X260" s="22">
        <v>3486.68</v>
      </c>
      <c r="Y260" s="22">
        <f t="shared" si="25"/>
        <v>1824</v>
      </c>
      <c r="Z260" s="22">
        <v>1059.6099999999999</v>
      </c>
      <c r="AA260" s="23">
        <f>+W260+X260+Y260+Z260</f>
        <v>8092.29</v>
      </c>
      <c r="AB260" s="23">
        <f>+V260-W260-X260-Y260-Z260</f>
        <v>51907.71</v>
      </c>
      <c r="AC260" s="24" t="s">
        <v>23</v>
      </c>
    </row>
    <row r="261" spans="15:29" s="25" customFormat="1" ht="37.5" customHeight="1" x14ac:dyDescent="0.25">
      <c r="O261" s="13">
        <v>256</v>
      </c>
      <c r="P261" s="26" t="s">
        <v>410</v>
      </c>
      <c r="Q261" s="15" t="s">
        <v>112</v>
      </c>
      <c r="R261" s="15" t="s">
        <v>19</v>
      </c>
      <c r="S261" s="27" t="s">
        <v>20</v>
      </c>
      <c r="T261" s="28">
        <v>10000</v>
      </c>
      <c r="U261" s="19" t="s">
        <v>21</v>
      </c>
      <c r="V261" s="20">
        <f t="shared" si="26"/>
        <v>10000</v>
      </c>
      <c r="W261" s="21">
        <f t="shared" si="31"/>
        <v>287</v>
      </c>
      <c r="X261" s="22" t="s">
        <v>22</v>
      </c>
      <c r="Y261" s="22">
        <f t="shared" ref="Y261:Y327" si="32">+V261*3.04%</f>
        <v>304</v>
      </c>
      <c r="Z261" s="22">
        <v>23.25</v>
      </c>
      <c r="AA261" s="23">
        <f>+W261+Y261+Z261</f>
        <v>614.25</v>
      </c>
      <c r="AB261" s="23">
        <f>+V261-W261-Y261-Z261</f>
        <v>9385.75</v>
      </c>
      <c r="AC261" s="24" t="s">
        <v>23</v>
      </c>
    </row>
    <row r="262" spans="15:29" s="25" customFormat="1" ht="37.5" customHeight="1" x14ac:dyDescent="0.25">
      <c r="O262" s="13">
        <v>257</v>
      </c>
      <c r="P262" s="26" t="s">
        <v>411</v>
      </c>
      <c r="Q262" s="15" t="s">
        <v>27</v>
      </c>
      <c r="R262" s="15" t="s">
        <v>114</v>
      </c>
      <c r="S262" s="27" t="s">
        <v>20</v>
      </c>
      <c r="T262" s="28">
        <v>11440</v>
      </c>
      <c r="U262" s="19" t="s">
        <v>21</v>
      </c>
      <c r="V262" s="20">
        <f t="shared" si="26"/>
        <v>11440</v>
      </c>
      <c r="W262" s="21">
        <f t="shared" si="31"/>
        <v>328.32799999999997</v>
      </c>
      <c r="X262" s="22" t="s">
        <v>22</v>
      </c>
      <c r="Y262" s="22">
        <f>+V262*3.04%</f>
        <v>347.77600000000001</v>
      </c>
      <c r="Z262" s="22">
        <v>23.25</v>
      </c>
      <c r="AA262" s="23">
        <v>699.36</v>
      </c>
      <c r="AB262" s="23">
        <v>10740.64</v>
      </c>
      <c r="AC262" s="24" t="s">
        <v>23</v>
      </c>
    </row>
    <row r="263" spans="15:29" s="25" customFormat="1" ht="37.5" customHeight="1" x14ac:dyDescent="0.25">
      <c r="O263" s="13">
        <v>258</v>
      </c>
      <c r="P263" s="26" t="s">
        <v>412</v>
      </c>
      <c r="Q263" s="15" t="s">
        <v>413</v>
      </c>
      <c r="R263" s="15" t="s">
        <v>66</v>
      </c>
      <c r="S263" s="27" t="s">
        <v>44</v>
      </c>
      <c r="T263" s="28">
        <v>40000</v>
      </c>
      <c r="U263" s="19" t="s">
        <v>21</v>
      </c>
      <c r="V263" s="20">
        <f t="shared" si="26"/>
        <v>40000</v>
      </c>
      <c r="W263" s="21">
        <f t="shared" si="31"/>
        <v>1148</v>
      </c>
      <c r="X263" s="22">
        <v>442.65</v>
      </c>
      <c r="Y263" s="22">
        <f t="shared" si="32"/>
        <v>1216</v>
      </c>
      <c r="Z263" s="22">
        <v>17425.47</v>
      </c>
      <c r="AA263" s="23">
        <f>+W263+X263+Y263+Z263</f>
        <v>20232.120000000003</v>
      </c>
      <c r="AB263" s="23">
        <f>+V263-W263-X263-Y263-Z263</f>
        <v>19767.879999999997</v>
      </c>
      <c r="AC263" s="24" t="s">
        <v>23</v>
      </c>
    </row>
    <row r="264" spans="15:29" s="25" customFormat="1" ht="37.5" customHeight="1" x14ac:dyDescent="0.25">
      <c r="O264" s="13">
        <v>259</v>
      </c>
      <c r="P264" s="26" t="s">
        <v>414</v>
      </c>
      <c r="Q264" s="15" t="s">
        <v>415</v>
      </c>
      <c r="R264" s="15" t="s">
        <v>182</v>
      </c>
      <c r="S264" s="27" t="s">
        <v>44</v>
      </c>
      <c r="T264" s="28">
        <v>25000</v>
      </c>
      <c r="U264" s="19" t="s">
        <v>21</v>
      </c>
      <c r="V264" s="20">
        <f t="shared" si="26"/>
        <v>25000</v>
      </c>
      <c r="W264" s="21">
        <f t="shared" si="31"/>
        <v>717.5</v>
      </c>
      <c r="X264" s="22" t="s">
        <v>22</v>
      </c>
      <c r="Y264" s="22">
        <f t="shared" si="32"/>
        <v>760</v>
      </c>
      <c r="Z264" s="22">
        <v>8452.82</v>
      </c>
      <c r="AA264" s="23">
        <f>+W264+Y264+Z264</f>
        <v>9930.32</v>
      </c>
      <c r="AB264" s="23">
        <f>+V264-W264-Y264-Z264</f>
        <v>15069.68</v>
      </c>
      <c r="AC264" s="24" t="s">
        <v>23</v>
      </c>
    </row>
    <row r="265" spans="15:29" s="25" customFormat="1" ht="37.5" customHeight="1" x14ac:dyDescent="0.25">
      <c r="O265" s="13">
        <v>260</v>
      </c>
      <c r="P265" s="26" t="s">
        <v>416</v>
      </c>
      <c r="Q265" s="15" t="s">
        <v>417</v>
      </c>
      <c r="R265" s="15" t="s">
        <v>182</v>
      </c>
      <c r="S265" s="27" t="s">
        <v>44</v>
      </c>
      <c r="T265" s="28">
        <v>25000</v>
      </c>
      <c r="U265" s="19" t="s">
        <v>21</v>
      </c>
      <c r="V265" s="20">
        <f t="shared" si="26"/>
        <v>25000</v>
      </c>
      <c r="W265" s="21">
        <f t="shared" si="31"/>
        <v>717.5</v>
      </c>
      <c r="X265" s="22" t="s">
        <v>22</v>
      </c>
      <c r="Y265" s="22">
        <f t="shared" si="32"/>
        <v>760</v>
      </c>
      <c r="Z265" s="22">
        <v>123.25</v>
      </c>
      <c r="AA265" s="23">
        <f>+W265+Y265+Z265</f>
        <v>1600.75</v>
      </c>
      <c r="AB265" s="23">
        <f>+V265-W265-Y265-Z265</f>
        <v>23399.25</v>
      </c>
      <c r="AC265" s="24" t="s">
        <v>32</v>
      </c>
    </row>
    <row r="266" spans="15:29" s="25" customFormat="1" ht="37.5" customHeight="1" x14ac:dyDescent="0.25">
      <c r="O266" s="13">
        <v>261</v>
      </c>
      <c r="P266" s="26" t="s">
        <v>418</v>
      </c>
      <c r="Q266" s="15" t="s">
        <v>373</v>
      </c>
      <c r="R266" s="15" t="s">
        <v>51</v>
      </c>
      <c r="S266" s="27" t="s">
        <v>36</v>
      </c>
      <c r="T266" s="28">
        <v>85000</v>
      </c>
      <c r="U266" s="19" t="s">
        <v>21</v>
      </c>
      <c r="V266" s="20">
        <f t="shared" si="26"/>
        <v>85000</v>
      </c>
      <c r="W266" s="21">
        <f t="shared" si="31"/>
        <v>2439.5</v>
      </c>
      <c r="X266" s="22">
        <v>8239.4599999999991</v>
      </c>
      <c r="Y266" s="22">
        <f t="shared" si="32"/>
        <v>2584</v>
      </c>
      <c r="Z266" s="22">
        <v>33368.58</v>
      </c>
      <c r="AA266" s="23">
        <f>+W266+X266+Y266+Z266</f>
        <v>46631.54</v>
      </c>
      <c r="AB266" s="23">
        <f>+V266-W266-X266-Y266-Z266</f>
        <v>38368.460000000006</v>
      </c>
      <c r="AC266" s="24" t="s">
        <v>23</v>
      </c>
    </row>
    <row r="267" spans="15:29" s="25" customFormat="1" ht="37.5" customHeight="1" x14ac:dyDescent="0.25">
      <c r="O267" s="13">
        <v>262</v>
      </c>
      <c r="P267" s="26" t="s">
        <v>419</v>
      </c>
      <c r="Q267" s="31" t="s">
        <v>55</v>
      </c>
      <c r="R267" s="15" t="s">
        <v>214</v>
      </c>
      <c r="S267" s="27" t="s">
        <v>44</v>
      </c>
      <c r="T267" s="28">
        <v>24281.25</v>
      </c>
      <c r="U267" s="19" t="s">
        <v>21</v>
      </c>
      <c r="V267" s="20">
        <f t="shared" si="26"/>
        <v>24281.25</v>
      </c>
      <c r="W267" s="21">
        <f t="shared" si="31"/>
        <v>696.87187500000005</v>
      </c>
      <c r="X267" s="22" t="s">
        <v>22</v>
      </c>
      <c r="Y267" s="22">
        <f t="shared" si="32"/>
        <v>738.15</v>
      </c>
      <c r="Z267" s="22">
        <v>23.25</v>
      </c>
      <c r="AA267" s="23">
        <f t="shared" ref="AA267:AA275" si="33">+W267+Y267+Z267</f>
        <v>1458.2718749999999</v>
      </c>
      <c r="AB267" s="23">
        <f t="shared" ref="AB267:AB275" si="34">+V267-W267-Y267-Z267</f>
        <v>22822.978124999998</v>
      </c>
      <c r="AC267" s="24" t="s">
        <v>32</v>
      </c>
    </row>
    <row r="268" spans="15:29" s="25" customFormat="1" ht="37.5" customHeight="1" x14ac:dyDescent="0.25">
      <c r="O268" s="13">
        <v>263</v>
      </c>
      <c r="P268" s="26" t="s">
        <v>420</v>
      </c>
      <c r="Q268" s="31" t="s">
        <v>116</v>
      </c>
      <c r="R268" s="15" t="s">
        <v>117</v>
      </c>
      <c r="S268" s="27" t="s">
        <v>20</v>
      </c>
      <c r="T268" s="28">
        <v>10000</v>
      </c>
      <c r="U268" s="19" t="s">
        <v>21</v>
      </c>
      <c r="V268" s="20">
        <f t="shared" si="26"/>
        <v>10000</v>
      </c>
      <c r="W268" s="21">
        <f t="shared" si="31"/>
        <v>287</v>
      </c>
      <c r="X268" s="22" t="s">
        <v>22</v>
      </c>
      <c r="Y268" s="22">
        <f t="shared" si="32"/>
        <v>304</v>
      </c>
      <c r="Z268" s="22">
        <v>23.25</v>
      </c>
      <c r="AA268" s="23">
        <f t="shared" si="33"/>
        <v>614.25</v>
      </c>
      <c r="AB268" s="23">
        <f t="shared" si="34"/>
        <v>9385.75</v>
      </c>
      <c r="AC268" s="24" t="s">
        <v>23</v>
      </c>
    </row>
    <row r="269" spans="15:29" s="25" customFormat="1" ht="37.5" customHeight="1" x14ac:dyDescent="0.25">
      <c r="O269" s="13">
        <v>264</v>
      </c>
      <c r="P269" s="26" t="s">
        <v>421</v>
      </c>
      <c r="Q269" s="15" t="s">
        <v>141</v>
      </c>
      <c r="R269" s="15" t="s">
        <v>76</v>
      </c>
      <c r="S269" s="27" t="s">
        <v>36</v>
      </c>
      <c r="T269" s="28">
        <v>28000</v>
      </c>
      <c r="U269" s="19" t="s">
        <v>21</v>
      </c>
      <c r="V269" s="20">
        <f t="shared" si="26"/>
        <v>28000</v>
      </c>
      <c r="W269" s="21">
        <f t="shared" si="31"/>
        <v>803.6</v>
      </c>
      <c r="X269" s="22" t="s">
        <v>22</v>
      </c>
      <c r="Y269" s="22">
        <f t="shared" si="32"/>
        <v>851.2</v>
      </c>
      <c r="Z269" s="22">
        <v>10656.14</v>
      </c>
      <c r="AA269" s="23">
        <f t="shared" si="33"/>
        <v>12310.939999999999</v>
      </c>
      <c r="AB269" s="23">
        <f t="shared" si="34"/>
        <v>15689.060000000001</v>
      </c>
      <c r="AC269" s="24" t="s">
        <v>32</v>
      </c>
    </row>
    <row r="270" spans="15:29" s="25" customFormat="1" ht="37.5" customHeight="1" x14ac:dyDescent="0.25">
      <c r="O270" s="13">
        <v>265</v>
      </c>
      <c r="P270" s="26" t="s">
        <v>422</v>
      </c>
      <c r="Q270" s="15" t="s">
        <v>30</v>
      </c>
      <c r="R270" s="15" t="s">
        <v>423</v>
      </c>
      <c r="S270" s="27" t="s">
        <v>44</v>
      </c>
      <c r="T270" s="28">
        <v>35000</v>
      </c>
      <c r="U270" s="19" t="s">
        <v>21</v>
      </c>
      <c r="V270" s="20">
        <f t="shared" si="26"/>
        <v>35000</v>
      </c>
      <c r="W270" s="21">
        <f t="shared" si="31"/>
        <v>1004.5</v>
      </c>
      <c r="X270" s="22"/>
      <c r="Y270" s="22">
        <f t="shared" si="32"/>
        <v>1064</v>
      </c>
      <c r="Z270" s="22">
        <v>23.25</v>
      </c>
      <c r="AA270" s="23">
        <f t="shared" si="33"/>
        <v>2091.75</v>
      </c>
      <c r="AB270" s="23">
        <f t="shared" si="34"/>
        <v>32908.25</v>
      </c>
      <c r="AC270" s="24" t="s">
        <v>23</v>
      </c>
    </row>
    <row r="271" spans="15:29" s="25" customFormat="1" ht="37.5" customHeight="1" x14ac:dyDescent="0.25">
      <c r="O271" s="13">
        <v>266</v>
      </c>
      <c r="P271" s="26" t="s">
        <v>424</v>
      </c>
      <c r="Q271" s="15" t="s">
        <v>18</v>
      </c>
      <c r="R271" s="15" t="s">
        <v>19</v>
      </c>
      <c r="S271" s="27" t="s">
        <v>20</v>
      </c>
      <c r="T271" s="28">
        <v>10000</v>
      </c>
      <c r="U271" s="19" t="s">
        <v>21</v>
      </c>
      <c r="V271" s="20">
        <f t="shared" ref="V271:V337" si="35">+T271</f>
        <v>10000</v>
      </c>
      <c r="W271" s="21">
        <f t="shared" si="31"/>
        <v>287</v>
      </c>
      <c r="X271" s="22" t="s">
        <v>22</v>
      </c>
      <c r="Y271" s="22">
        <f t="shared" si="32"/>
        <v>304</v>
      </c>
      <c r="Z271" s="22">
        <v>2981.77</v>
      </c>
      <c r="AA271" s="23">
        <f t="shared" si="33"/>
        <v>3572.77</v>
      </c>
      <c r="AB271" s="23">
        <f t="shared" si="34"/>
        <v>6427.23</v>
      </c>
      <c r="AC271" s="24" t="s">
        <v>23</v>
      </c>
    </row>
    <row r="272" spans="15:29" s="25" customFormat="1" ht="37.5" customHeight="1" x14ac:dyDescent="0.25">
      <c r="O272" s="13">
        <v>267</v>
      </c>
      <c r="P272" s="26" t="s">
        <v>425</v>
      </c>
      <c r="Q272" s="15" t="s">
        <v>125</v>
      </c>
      <c r="R272" s="15" t="s">
        <v>39</v>
      </c>
      <c r="S272" s="27" t="s">
        <v>44</v>
      </c>
      <c r="T272" s="28">
        <v>10000</v>
      </c>
      <c r="U272" s="19" t="s">
        <v>21</v>
      </c>
      <c r="V272" s="20">
        <f t="shared" si="35"/>
        <v>10000</v>
      </c>
      <c r="W272" s="21">
        <f t="shared" si="31"/>
        <v>287</v>
      </c>
      <c r="X272" s="22"/>
      <c r="Y272" s="22">
        <f t="shared" si="32"/>
        <v>304</v>
      </c>
      <c r="Z272" s="22"/>
      <c r="AA272" s="23">
        <f>+W272+Y272</f>
        <v>591</v>
      </c>
      <c r="AB272" s="23">
        <f>+V272-W272-Y272</f>
        <v>9409</v>
      </c>
      <c r="AC272" s="24" t="s">
        <v>23</v>
      </c>
    </row>
    <row r="273" spans="15:29" s="25" customFormat="1" ht="37.5" customHeight="1" x14ac:dyDescent="0.25">
      <c r="O273" s="13">
        <v>268</v>
      </c>
      <c r="P273" s="26" t="s">
        <v>426</v>
      </c>
      <c r="Q273" s="15" t="s">
        <v>92</v>
      </c>
      <c r="R273" s="15" t="s">
        <v>19</v>
      </c>
      <c r="S273" s="27" t="s">
        <v>20</v>
      </c>
      <c r="T273" s="28">
        <v>11000</v>
      </c>
      <c r="U273" s="19" t="s">
        <v>21</v>
      </c>
      <c r="V273" s="20">
        <f t="shared" si="35"/>
        <v>11000</v>
      </c>
      <c r="W273" s="21">
        <f t="shared" si="31"/>
        <v>315.7</v>
      </c>
      <c r="X273" s="22" t="s">
        <v>22</v>
      </c>
      <c r="Y273" s="22">
        <f t="shared" si="32"/>
        <v>334.4</v>
      </c>
      <c r="Z273" s="22">
        <v>253.87</v>
      </c>
      <c r="AA273" s="23">
        <f t="shared" si="33"/>
        <v>903.96999999999991</v>
      </c>
      <c r="AB273" s="23">
        <f t="shared" si="34"/>
        <v>10096.029999999999</v>
      </c>
      <c r="AC273" s="24" t="s">
        <v>23</v>
      </c>
    </row>
    <row r="274" spans="15:29" s="25" customFormat="1" ht="37.5" customHeight="1" x14ac:dyDescent="0.25">
      <c r="O274" s="13">
        <v>269</v>
      </c>
      <c r="P274" s="26" t="s">
        <v>427</v>
      </c>
      <c r="Q274" s="15" t="s">
        <v>141</v>
      </c>
      <c r="R274" s="15" t="s">
        <v>154</v>
      </c>
      <c r="S274" s="27" t="s">
        <v>20</v>
      </c>
      <c r="T274" s="28">
        <v>18000</v>
      </c>
      <c r="U274" s="19" t="s">
        <v>21</v>
      </c>
      <c r="V274" s="20">
        <f t="shared" si="35"/>
        <v>18000</v>
      </c>
      <c r="W274" s="21">
        <f t="shared" si="31"/>
        <v>516.6</v>
      </c>
      <c r="X274" s="22" t="s">
        <v>22</v>
      </c>
      <c r="Y274" s="22">
        <f t="shared" si="32"/>
        <v>547.20000000000005</v>
      </c>
      <c r="Z274" s="22">
        <v>1523.25</v>
      </c>
      <c r="AA274" s="23">
        <f t="shared" si="33"/>
        <v>2587.0500000000002</v>
      </c>
      <c r="AB274" s="23">
        <f t="shared" si="34"/>
        <v>15412.95</v>
      </c>
      <c r="AC274" s="24" t="s">
        <v>23</v>
      </c>
    </row>
    <row r="275" spans="15:29" s="25" customFormat="1" ht="37.5" customHeight="1" x14ac:dyDescent="0.25">
      <c r="O275" s="13">
        <v>270</v>
      </c>
      <c r="P275" s="26" t="s">
        <v>428</v>
      </c>
      <c r="Q275" s="15" t="s">
        <v>141</v>
      </c>
      <c r="R275" s="15" t="s">
        <v>76</v>
      </c>
      <c r="S275" s="27" t="s">
        <v>36</v>
      </c>
      <c r="T275" s="28">
        <v>27300</v>
      </c>
      <c r="U275" s="19" t="s">
        <v>21</v>
      </c>
      <c r="V275" s="20">
        <f t="shared" si="35"/>
        <v>27300</v>
      </c>
      <c r="W275" s="21">
        <f t="shared" si="31"/>
        <v>783.51</v>
      </c>
      <c r="X275" s="22" t="s">
        <v>22</v>
      </c>
      <c r="Y275" s="22">
        <f t="shared" si="32"/>
        <v>829.92</v>
      </c>
      <c r="Z275" s="22">
        <v>12390.55</v>
      </c>
      <c r="AA275" s="23">
        <f t="shared" si="33"/>
        <v>14003.98</v>
      </c>
      <c r="AB275" s="23">
        <f t="shared" si="34"/>
        <v>13296.020000000004</v>
      </c>
      <c r="AC275" s="24" t="s">
        <v>23</v>
      </c>
    </row>
    <row r="276" spans="15:29" s="25" customFormat="1" ht="37.5" customHeight="1" x14ac:dyDescent="0.25">
      <c r="O276" s="13">
        <v>271</v>
      </c>
      <c r="P276" s="26" t="s">
        <v>429</v>
      </c>
      <c r="Q276" s="15" t="s">
        <v>141</v>
      </c>
      <c r="R276" s="15" t="s">
        <v>201</v>
      </c>
      <c r="S276" s="27" t="s">
        <v>44</v>
      </c>
      <c r="T276" s="28">
        <v>95000</v>
      </c>
      <c r="U276" s="19" t="s">
        <v>21</v>
      </c>
      <c r="V276" s="20">
        <f t="shared" si="35"/>
        <v>95000</v>
      </c>
      <c r="W276" s="21">
        <f t="shared" si="31"/>
        <v>2726.5</v>
      </c>
      <c r="X276" s="22">
        <v>10929.24</v>
      </c>
      <c r="Y276" s="22">
        <f t="shared" si="32"/>
        <v>2888</v>
      </c>
      <c r="Z276" s="22">
        <v>2676.35</v>
      </c>
      <c r="AA276" s="23">
        <f>+W276+X276+Y276+Z276</f>
        <v>19220.089999999997</v>
      </c>
      <c r="AB276" s="23">
        <f>+V276-W276-X276-Y276-Z276</f>
        <v>75779.909999999989</v>
      </c>
      <c r="AC276" s="24" t="s">
        <v>23</v>
      </c>
    </row>
    <row r="277" spans="15:29" s="25" customFormat="1" ht="37.5" customHeight="1" x14ac:dyDescent="0.25">
      <c r="O277" s="13">
        <v>272</v>
      </c>
      <c r="P277" s="26" t="s">
        <v>430</v>
      </c>
      <c r="Q277" s="15" t="s">
        <v>63</v>
      </c>
      <c r="R277" s="15" t="s">
        <v>19</v>
      </c>
      <c r="S277" s="27" t="s">
        <v>20</v>
      </c>
      <c r="T277" s="28">
        <v>10000</v>
      </c>
      <c r="U277" s="19" t="s">
        <v>21</v>
      </c>
      <c r="V277" s="20">
        <f t="shared" si="35"/>
        <v>10000</v>
      </c>
      <c r="W277" s="21">
        <f t="shared" si="31"/>
        <v>287</v>
      </c>
      <c r="X277" s="22" t="s">
        <v>22</v>
      </c>
      <c r="Y277" s="22">
        <f t="shared" si="32"/>
        <v>304</v>
      </c>
      <c r="Z277" s="22">
        <v>23.25</v>
      </c>
      <c r="AA277" s="23">
        <f>+W277+Y277+Z277</f>
        <v>614.25</v>
      </c>
      <c r="AB277" s="23">
        <f>+V277-W277-Y277-Z277</f>
        <v>9385.75</v>
      </c>
      <c r="AC277" s="24" t="s">
        <v>23</v>
      </c>
    </row>
    <row r="278" spans="15:29" s="25" customFormat="1" ht="37.5" customHeight="1" x14ac:dyDescent="0.25">
      <c r="O278" s="13">
        <v>273</v>
      </c>
      <c r="P278" s="26" t="s">
        <v>431</v>
      </c>
      <c r="Q278" s="15" t="s">
        <v>75</v>
      </c>
      <c r="R278" s="15" t="s">
        <v>19</v>
      </c>
      <c r="S278" s="27" t="s">
        <v>20</v>
      </c>
      <c r="T278" s="28">
        <v>10000</v>
      </c>
      <c r="U278" s="19" t="s">
        <v>21</v>
      </c>
      <c r="V278" s="20">
        <f t="shared" si="35"/>
        <v>10000</v>
      </c>
      <c r="W278" s="21">
        <f t="shared" si="31"/>
        <v>287</v>
      </c>
      <c r="X278" s="22" t="s">
        <v>22</v>
      </c>
      <c r="Y278" s="22">
        <f t="shared" si="32"/>
        <v>304</v>
      </c>
      <c r="Z278" s="22">
        <v>253.87</v>
      </c>
      <c r="AA278" s="23">
        <f>+W278+Y278+Z278</f>
        <v>844.87</v>
      </c>
      <c r="AB278" s="23">
        <f>+V278-W278-Y278-Z278</f>
        <v>9155.1299999999992</v>
      </c>
      <c r="AC278" s="24" t="s">
        <v>23</v>
      </c>
    </row>
    <row r="279" spans="15:29" s="25" customFormat="1" ht="37.5" customHeight="1" x14ac:dyDescent="0.25">
      <c r="O279" s="13">
        <v>274</v>
      </c>
      <c r="P279" s="26" t="s">
        <v>432</v>
      </c>
      <c r="Q279" s="31" t="s">
        <v>100</v>
      </c>
      <c r="R279" s="15" t="s">
        <v>19</v>
      </c>
      <c r="S279" s="27" t="s">
        <v>20</v>
      </c>
      <c r="T279" s="28">
        <v>11000</v>
      </c>
      <c r="U279" s="19" t="s">
        <v>21</v>
      </c>
      <c r="V279" s="20">
        <f t="shared" si="35"/>
        <v>11000</v>
      </c>
      <c r="W279" s="21">
        <f t="shared" si="31"/>
        <v>315.7</v>
      </c>
      <c r="X279" s="22" t="s">
        <v>22</v>
      </c>
      <c r="Y279" s="22">
        <f t="shared" si="32"/>
        <v>334.4</v>
      </c>
      <c r="Z279" s="22">
        <v>23.25</v>
      </c>
      <c r="AA279" s="23">
        <f>+W279+Y279+Z279</f>
        <v>673.34999999999991</v>
      </c>
      <c r="AB279" s="23">
        <f>+V279-W279-Y279-Z279</f>
        <v>10326.65</v>
      </c>
      <c r="AC279" s="24" t="s">
        <v>23</v>
      </c>
    </row>
    <row r="280" spans="15:29" s="25" customFormat="1" ht="37.5" customHeight="1" x14ac:dyDescent="0.25">
      <c r="O280" s="13">
        <v>275</v>
      </c>
      <c r="P280" s="26" t="s">
        <v>433</v>
      </c>
      <c r="Q280" s="15" t="s">
        <v>141</v>
      </c>
      <c r="R280" s="15" t="s">
        <v>247</v>
      </c>
      <c r="S280" s="27" t="s">
        <v>20</v>
      </c>
      <c r="T280" s="28">
        <v>16500</v>
      </c>
      <c r="U280" s="19" t="s">
        <v>21</v>
      </c>
      <c r="V280" s="20">
        <f t="shared" si="35"/>
        <v>16500</v>
      </c>
      <c r="W280" s="21">
        <f t="shared" si="31"/>
        <v>473.55</v>
      </c>
      <c r="X280" s="22" t="s">
        <v>22</v>
      </c>
      <c r="Y280" s="22">
        <f t="shared" si="32"/>
        <v>501.6</v>
      </c>
      <c r="Z280" s="22">
        <v>4167.09</v>
      </c>
      <c r="AA280" s="23">
        <f t="shared" ref="AA280:AA286" si="36">+W280+Y280+Z280</f>
        <v>5142.24</v>
      </c>
      <c r="AB280" s="23">
        <f t="shared" ref="AB280:AB286" si="37">+V280-W280-Y280-Z280</f>
        <v>11357.76</v>
      </c>
      <c r="AC280" s="24" t="s">
        <v>23</v>
      </c>
    </row>
    <row r="281" spans="15:29" s="25" customFormat="1" ht="37.5" customHeight="1" x14ac:dyDescent="0.25">
      <c r="O281" s="13">
        <v>276</v>
      </c>
      <c r="P281" s="26" t="s">
        <v>434</v>
      </c>
      <c r="Q281" s="15" t="s">
        <v>30</v>
      </c>
      <c r="R281" s="15" t="s">
        <v>48</v>
      </c>
      <c r="S281" s="27" t="s">
        <v>20</v>
      </c>
      <c r="T281" s="28">
        <v>10000</v>
      </c>
      <c r="U281" s="19" t="s">
        <v>21</v>
      </c>
      <c r="V281" s="20">
        <f t="shared" si="35"/>
        <v>10000</v>
      </c>
      <c r="W281" s="21">
        <f t="shared" si="31"/>
        <v>287</v>
      </c>
      <c r="X281" s="22" t="s">
        <v>22</v>
      </c>
      <c r="Y281" s="22">
        <f t="shared" si="32"/>
        <v>304</v>
      </c>
      <c r="Z281" s="22">
        <v>23.25</v>
      </c>
      <c r="AA281" s="23">
        <f t="shared" si="36"/>
        <v>614.25</v>
      </c>
      <c r="AB281" s="23">
        <f t="shared" si="37"/>
        <v>9385.75</v>
      </c>
      <c r="AC281" s="24" t="s">
        <v>23</v>
      </c>
    </row>
    <row r="282" spans="15:29" s="25" customFormat="1" ht="37.5" customHeight="1" x14ac:dyDescent="0.25">
      <c r="O282" s="13">
        <v>277</v>
      </c>
      <c r="P282" s="26" t="s">
        <v>435</v>
      </c>
      <c r="Q282" s="15" t="s">
        <v>18</v>
      </c>
      <c r="R282" s="15" t="s">
        <v>436</v>
      </c>
      <c r="S282" s="27" t="s">
        <v>20</v>
      </c>
      <c r="T282" s="28">
        <v>15000</v>
      </c>
      <c r="U282" s="19" t="s">
        <v>21</v>
      </c>
      <c r="V282" s="20">
        <f t="shared" si="35"/>
        <v>15000</v>
      </c>
      <c r="W282" s="21">
        <f t="shared" si="31"/>
        <v>430.5</v>
      </c>
      <c r="X282" s="22" t="s">
        <v>22</v>
      </c>
      <c r="Y282" s="22">
        <f t="shared" si="32"/>
        <v>456</v>
      </c>
      <c r="Z282" s="22">
        <v>2516.54</v>
      </c>
      <c r="AA282" s="23">
        <f t="shared" si="36"/>
        <v>3403.04</v>
      </c>
      <c r="AB282" s="23">
        <f t="shared" si="37"/>
        <v>11596.96</v>
      </c>
      <c r="AC282" s="24" t="s">
        <v>23</v>
      </c>
    </row>
    <row r="283" spans="15:29" s="25" customFormat="1" ht="37.5" customHeight="1" x14ac:dyDescent="0.25">
      <c r="O283" s="13">
        <v>278</v>
      </c>
      <c r="P283" s="26" t="s">
        <v>437</v>
      </c>
      <c r="Q283" s="15" t="s">
        <v>125</v>
      </c>
      <c r="R283" s="15" t="s">
        <v>438</v>
      </c>
      <c r="S283" s="27" t="s">
        <v>71</v>
      </c>
      <c r="T283" s="28">
        <v>30000</v>
      </c>
      <c r="U283" s="19" t="s">
        <v>21</v>
      </c>
      <c r="V283" s="20">
        <f t="shared" si="35"/>
        <v>30000</v>
      </c>
      <c r="W283" s="21">
        <f t="shared" si="31"/>
        <v>861</v>
      </c>
      <c r="X283" s="22"/>
      <c r="Y283" s="22">
        <f t="shared" si="32"/>
        <v>912</v>
      </c>
      <c r="Z283" s="22">
        <v>0</v>
      </c>
      <c r="AA283" s="23">
        <f>+W283+Y283</f>
        <v>1773</v>
      </c>
      <c r="AB283" s="23">
        <f>+V283-W283-Y283</f>
        <v>28227</v>
      </c>
      <c r="AC283" s="24" t="s">
        <v>23</v>
      </c>
    </row>
    <row r="284" spans="15:29" s="25" customFormat="1" ht="37.5" customHeight="1" x14ac:dyDescent="0.25">
      <c r="O284" s="13">
        <v>279</v>
      </c>
      <c r="P284" s="26" t="s">
        <v>439</v>
      </c>
      <c r="Q284" s="15" t="s">
        <v>440</v>
      </c>
      <c r="R284" s="15" t="s">
        <v>19</v>
      </c>
      <c r="S284" s="27" t="s">
        <v>20</v>
      </c>
      <c r="T284" s="28">
        <v>10000</v>
      </c>
      <c r="U284" s="19" t="s">
        <v>21</v>
      </c>
      <c r="V284" s="20">
        <f t="shared" si="35"/>
        <v>10000</v>
      </c>
      <c r="W284" s="21">
        <f t="shared" si="31"/>
        <v>287</v>
      </c>
      <c r="X284" s="22" t="s">
        <v>22</v>
      </c>
      <c r="Y284" s="22">
        <f t="shared" si="32"/>
        <v>304</v>
      </c>
      <c r="Z284" s="22">
        <v>3168.49</v>
      </c>
      <c r="AA284" s="23">
        <f t="shared" si="36"/>
        <v>3759.49</v>
      </c>
      <c r="AB284" s="23">
        <f t="shared" si="37"/>
        <v>6240.51</v>
      </c>
      <c r="AC284" s="24" t="s">
        <v>23</v>
      </c>
    </row>
    <row r="285" spans="15:29" s="25" customFormat="1" ht="37.5" customHeight="1" x14ac:dyDescent="0.25">
      <c r="O285" s="13">
        <v>280</v>
      </c>
      <c r="P285" s="26" t="s">
        <v>441</v>
      </c>
      <c r="Q285" s="15" t="s">
        <v>200</v>
      </c>
      <c r="R285" s="15" t="s">
        <v>56</v>
      </c>
      <c r="S285" s="27" t="s">
        <v>44</v>
      </c>
      <c r="T285" s="28">
        <v>35000</v>
      </c>
      <c r="U285" s="19" t="s">
        <v>21</v>
      </c>
      <c r="V285" s="20">
        <f t="shared" si="35"/>
        <v>35000</v>
      </c>
      <c r="W285" s="21">
        <f t="shared" si="31"/>
        <v>1004.5</v>
      </c>
      <c r="X285" s="22"/>
      <c r="Y285" s="22">
        <f t="shared" si="32"/>
        <v>1064</v>
      </c>
      <c r="Z285" s="22">
        <v>23.25</v>
      </c>
      <c r="AA285" s="23">
        <f t="shared" si="36"/>
        <v>2091.75</v>
      </c>
      <c r="AB285" s="23">
        <f t="shared" si="37"/>
        <v>32908.25</v>
      </c>
      <c r="AC285" s="24" t="s">
        <v>23</v>
      </c>
    </row>
    <row r="286" spans="15:29" s="25" customFormat="1" ht="37.5" customHeight="1" x14ac:dyDescent="0.25">
      <c r="O286" s="13">
        <v>281</v>
      </c>
      <c r="P286" s="26" t="s">
        <v>442</v>
      </c>
      <c r="Q286" s="15" t="s">
        <v>379</v>
      </c>
      <c r="R286" s="15" t="s">
        <v>19</v>
      </c>
      <c r="S286" s="27" t="s">
        <v>20</v>
      </c>
      <c r="T286" s="28">
        <v>10000</v>
      </c>
      <c r="U286" s="19" t="s">
        <v>21</v>
      </c>
      <c r="V286" s="20">
        <f t="shared" si="35"/>
        <v>10000</v>
      </c>
      <c r="W286" s="21">
        <f t="shared" si="31"/>
        <v>287</v>
      </c>
      <c r="X286" s="22" t="s">
        <v>22</v>
      </c>
      <c r="Y286" s="22">
        <f t="shared" si="32"/>
        <v>304</v>
      </c>
      <c r="Z286" s="22">
        <v>3487.38</v>
      </c>
      <c r="AA286" s="23">
        <f t="shared" si="36"/>
        <v>4078.38</v>
      </c>
      <c r="AB286" s="23">
        <f t="shared" si="37"/>
        <v>5921.62</v>
      </c>
      <c r="AC286" s="24" t="s">
        <v>23</v>
      </c>
    </row>
    <row r="287" spans="15:29" s="25" customFormat="1" ht="37.5" customHeight="1" x14ac:dyDescent="0.25">
      <c r="O287" s="30">
        <v>282</v>
      </c>
      <c r="P287" s="26" t="s">
        <v>443</v>
      </c>
      <c r="Q287" s="15" t="s">
        <v>75</v>
      </c>
      <c r="R287" s="15" t="s">
        <v>144</v>
      </c>
      <c r="S287" s="27" t="s">
        <v>36</v>
      </c>
      <c r="T287" s="28">
        <v>50000</v>
      </c>
      <c r="U287" s="19" t="s">
        <v>21</v>
      </c>
      <c r="V287" s="20">
        <f t="shared" si="35"/>
        <v>50000</v>
      </c>
      <c r="W287" s="21">
        <f t="shared" si="31"/>
        <v>1435</v>
      </c>
      <c r="X287" s="22">
        <v>1448.96</v>
      </c>
      <c r="Y287" s="22">
        <f t="shared" si="32"/>
        <v>1520</v>
      </c>
      <c r="Z287" s="22">
        <v>3323.49</v>
      </c>
      <c r="AA287" s="23">
        <f>+W287+X287+Y287+Z287</f>
        <v>7727.45</v>
      </c>
      <c r="AB287" s="23">
        <f>+V287-W287-X287-Y287-Z287</f>
        <v>42272.55</v>
      </c>
      <c r="AC287" s="24" t="s">
        <v>23</v>
      </c>
    </row>
    <row r="288" spans="15:29" s="25" customFormat="1" ht="37.5" customHeight="1" x14ac:dyDescent="0.25">
      <c r="O288" s="13">
        <v>283</v>
      </c>
      <c r="P288" s="26" t="s">
        <v>444</v>
      </c>
      <c r="Q288" s="31" t="s">
        <v>139</v>
      </c>
      <c r="R288" s="15" t="s">
        <v>19</v>
      </c>
      <c r="S288" s="27" t="s">
        <v>20</v>
      </c>
      <c r="T288" s="28">
        <v>10000</v>
      </c>
      <c r="U288" s="19" t="s">
        <v>21</v>
      </c>
      <c r="V288" s="20">
        <f t="shared" si="35"/>
        <v>10000</v>
      </c>
      <c r="W288" s="21">
        <f t="shared" si="31"/>
        <v>287</v>
      </c>
      <c r="X288" s="22" t="s">
        <v>22</v>
      </c>
      <c r="Y288" s="22">
        <f t="shared" si="32"/>
        <v>304</v>
      </c>
      <c r="Z288" s="22">
        <v>23.25</v>
      </c>
      <c r="AA288" s="23">
        <f>+W288+Y288+Z288</f>
        <v>614.25</v>
      </c>
      <c r="AB288" s="23">
        <f>+V288-W288-Y288-Z288</f>
        <v>9385.75</v>
      </c>
      <c r="AC288" s="24" t="s">
        <v>23</v>
      </c>
    </row>
    <row r="289" spans="15:29" s="25" customFormat="1" ht="37.5" customHeight="1" x14ac:dyDescent="0.25">
      <c r="O289" s="13">
        <v>284</v>
      </c>
      <c r="P289" s="26" t="s">
        <v>445</v>
      </c>
      <c r="Q289" s="15" t="s">
        <v>326</v>
      </c>
      <c r="R289" s="15" t="s">
        <v>41</v>
      </c>
      <c r="S289" s="27" t="s">
        <v>36</v>
      </c>
      <c r="T289" s="28">
        <v>31174</v>
      </c>
      <c r="U289" s="19" t="s">
        <v>21</v>
      </c>
      <c r="V289" s="20">
        <f t="shared" si="35"/>
        <v>31174</v>
      </c>
      <c r="W289" s="21">
        <f t="shared" si="31"/>
        <v>894.69380000000001</v>
      </c>
      <c r="X289" s="22" t="s">
        <v>22</v>
      </c>
      <c r="Y289" s="22">
        <f t="shared" si="32"/>
        <v>947.68960000000004</v>
      </c>
      <c r="Z289" s="22">
        <v>484.49</v>
      </c>
      <c r="AA289" s="23">
        <f>+W289+Y289+Z289</f>
        <v>2326.8734000000004</v>
      </c>
      <c r="AB289" s="23">
        <f>+V289-W289-Y289-Z289</f>
        <v>28847.126599999996</v>
      </c>
      <c r="AC289" s="24" t="s">
        <v>23</v>
      </c>
    </row>
    <row r="290" spans="15:29" s="25" customFormat="1" ht="37.5" customHeight="1" x14ac:dyDescent="0.25">
      <c r="O290" s="13">
        <v>285</v>
      </c>
      <c r="P290" s="26" t="s">
        <v>446</v>
      </c>
      <c r="Q290" s="15" t="s">
        <v>30</v>
      </c>
      <c r="R290" s="15" t="s">
        <v>185</v>
      </c>
      <c r="S290" s="27" t="s">
        <v>36</v>
      </c>
      <c r="T290" s="28">
        <v>38967.5</v>
      </c>
      <c r="U290" s="19" t="s">
        <v>21</v>
      </c>
      <c r="V290" s="20">
        <f t="shared" si="35"/>
        <v>38967.5</v>
      </c>
      <c r="W290" s="21">
        <f t="shared" si="31"/>
        <v>1118.36725</v>
      </c>
      <c r="X290" s="22">
        <v>296.93</v>
      </c>
      <c r="Y290" s="22">
        <f t="shared" si="32"/>
        <v>1184.6120000000001</v>
      </c>
      <c r="Z290" s="22">
        <v>7137.54</v>
      </c>
      <c r="AA290" s="23">
        <f>+W290+X290+Y290+Z290</f>
        <v>9737.4492499999997</v>
      </c>
      <c r="AB290" s="23">
        <f>+V290-W290-X290-Y290-Z290</f>
        <v>29230.050749999995</v>
      </c>
      <c r="AC290" s="24" t="s">
        <v>23</v>
      </c>
    </row>
    <row r="291" spans="15:29" s="25" customFormat="1" ht="37.5" customHeight="1" x14ac:dyDescent="0.25">
      <c r="O291" s="13">
        <v>286</v>
      </c>
      <c r="P291" s="26" t="s">
        <v>447</v>
      </c>
      <c r="Q291" s="15" t="s">
        <v>152</v>
      </c>
      <c r="R291" s="15" t="s">
        <v>144</v>
      </c>
      <c r="S291" s="27" t="s">
        <v>44</v>
      </c>
      <c r="T291" s="28">
        <v>50000</v>
      </c>
      <c r="U291" s="19" t="s">
        <v>21</v>
      </c>
      <c r="V291" s="20">
        <f t="shared" si="35"/>
        <v>50000</v>
      </c>
      <c r="W291" s="21">
        <f t="shared" si="31"/>
        <v>1435</v>
      </c>
      <c r="X291" s="22">
        <v>1854</v>
      </c>
      <c r="Y291" s="22">
        <f t="shared" si="32"/>
        <v>1520</v>
      </c>
      <c r="Z291" s="22">
        <v>1523.25</v>
      </c>
      <c r="AA291" s="23">
        <f>+W291+X291+Y291+Z291</f>
        <v>6332.25</v>
      </c>
      <c r="AB291" s="23">
        <f>+V291-W291-X291-Y291-Z291</f>
        <v>43667.75</v>
      </c>
      <c r="AC291" s="24" t="s">
        <v>23</v>
      </c>
    </row>
    <row r="292" spans="15:29" s="25" customFormat="1" ht="37.5" customHeight="1" x14ac:dyDescent="0.25">
      <c r="O292" s="13">
        <v>287</v>
      </c>
      <c r="P292" s="26" t="s">
        <v>448</v>
      </c>
      <c r="Q292" s="15" t="s">
        <v>449</v>
      </c>
      <c r="R292" s="15" t="s">
        <v>56</v>
      </c>
      <c r="S292" s="27" t="s">
        <v>36</v>
      </c>
      <c r="T292" s="28">
        <v>75000</v>
      </c>
      <c r="U292" s="19" t="s">
        <v>21</v>
      </c>
      <c r="V292" s="20">
        <f t="shared" si="35"/>
        <v>75000</v>
      </c>
      <c r="W292" s="21">
        <f t="shared" si="31"/>
        <v>2152.5</v>
      </c>
      <c r="X292" s="22">
        <v>6309.38</v>
      </c>
      <c r="Y292" s="22">
        <f t="shared" si="32"/>
        <v>2280</v>
      </c>
      <c r="Z292" s="22">
        <v>1270.08</v>
      </c>
      <c r="AA292" s="23">
        <f>+W292+X292+Y292+Z292</f>
        <v>12011.960000000001</v>
      </c>
      <c r="AB292" s="23">
        <f>+V292-W292-X292-Y292-Z292</f>
        <v>62988.039999999994</v>
      </c>
      <c r="AC292" s="24" t="s">
        <v>23</v>
      </c>
    </row>
    <row r="293" spans="15:29" s="25" customFormat="1" ht="37.5" customHeight="1" x14ac:dyDescent="0.25">
      <c r="O293" s="13">
        <v>288</v>
      </c>
      <c r="P293" s="26" t="s">
        <v>450</v>
      </c>
      <c r="Q293" s="15" t="s">
        <v>451</v>
      </c>
      <c r="R293" s="15" t="s">
        <v>19</v>
      </c>
      <c r="S293" s="27" t="s">
        <v>20</v>
      </c>
      <c r="T293" s="28">
        <v>10000</v>
      </c>
      <c r="U293" s="19" t="s">
        <v>21</v>
      </c>
      <c r="V293" s="20">
        <f t="shared" si="35"/>
        <v>10000</v>
      </c>
      <c r="W293" s="21">
        <f t="shared" si="31"/>
        <v>287</v>
      </c>
      <c r="X293" s="22" t="s">
        <v>22</v>
      </c>
      <c r="Y293" s="22">
        <f t="shared" si="32"/>
        <v>304</v>
      </c>
      <c r="Z293" s="22">
        <v>23.25</v>
      </c>
      <c r="AA293" s="23">
        <f>+W293+Y293+Z293</f>
        <v>614.25</v>
      </c>
      <c r="AB293" s="23">
        <f>+V293-W293-Y293-Z293</f>
        <v>9385.75</v>
      </c>
      <c r="AC293" s="24" t="s">
        <v>23</v>
      </c>
    </row>
    <row r="294" spans="15:29" s="25" customFormat="1" ht="37.5" customHeight="1" x14ac:dyDescent="0.25">
      <c r="O294" s="13">
        <v>289</v>
      </c>
      <c r="P294" s="26" t="s">
        <v>452</v>
      </c>
      <c r="Q294" s="15" t="s">
        <v>30</v>
      </c>
      <c r="R294" s="15" t="s">
        <v>453</v>
      </c>
      <c r="S294" s="27" t="s">
        <v>20</v>
      </c>
      <c r="T294" s="28">
        <v>12100</v>
      </c>
      <c r="U294" s="19" t="s">
        <v>21</v>
      </c>
      <c r="V294" s="20">
        <f t="shared" si="35"/>
        <v>12100</v>
      </c>
      <c r="W294" s="21">
        <f t="shared" si="31"/>
        <v>347.27</v>
      </c>
      <c r="X294" s="22" t="s">
        <v>22</v>
      </c>
      <c r="Y294" s="22">
        <f t="shared" si="32"/>
        <v>367.84</v>
      </c>
      <c r="Z294" s="22">
        <v>2834.43</v>
      </c>
      <c r="AA294" s="23">
        <f>+W294+Y294+Z294</f>
        <v>3549.54</v>
      </c>
      <c r="AB294" s="23">
        <f>+V294-W294-Y294-Z294</f>
        <v>8550.4599999999991</v>
      </c>
      <c r="AC294" s="24" t="s">
        <v>23</v>
      </c>
    </row>
    <row r="295" spans="15:29" s="25" customFormat="1" ht="37.5" customHeight="1" x14ac:dyDescent="0.25">
      <c r="O295" s="13">
        <v>290</v>
      </c>
      <c r="P295" s="26" t="s">
        <v>454</v>
      </c>
      <c r="Q295" s="15" t="s">
        <v>131</v>
      </c>
      <c r="R295" s="15" t="s">
        <v>19</v>
      </c>
      <c r="S295" s="27" t="s">
        <v>20</v>
      </c>
      <c r="T295" s="28">
        <v>10000</v>
      </c>
      <c r="U295" s="19" t="s">
        <v>21</v>
      </c>
      <c r="V295" s="20">
        <f t="shared" si="35"/>
        <v>10000</v>
      </c>
      <c r="W295" s="21">
        <f t="shared" si="31"/>
        <v>287</v>
      </c>
      <c r="X295" s="22" t="s">
        <v>22</v>
      </c>
      <c r="Y295" s="22">
        <f t="shared" si="32"/>
        <v>304</v>
      </c>
      <c r="Z295" s="22">
        <v>23.25</v>
      </c>
      <c r="AA295" s="23">
        <f>+W295+Y295+Z295</f>
        <v>614.25</v>
      </c>
      <c r="AB295" s="23">
        <f>+V295-W295-Y295-Z295</f>
        <v>9385.75</v>
      </c>
      <c r="AC295" s="24" t="s">
        <v>23</v>
      </c>
    </row>
    <row r="296" spans="15:29" s="25" customFormat="1" ht="37.5" customHeight="1" x14ac:dyDescent="0.25">
      <c r="O296" s="30">
        <v>291</v>
      </c>
      <c r="P296" s="26" t="s">
        <v>455</v>
      </c>
      <c r="Q296" s="15" t="s">
        <v>456</v>
      </c>
      <c r="R296" s="15" t="s">
        <v>56</v>
      </c>
      <c r="S296" s="27" t="s">
        <v>44</v>
      </c>
      <c r="T296" s="28">
        <v>75000</v>
      </c>
      <c r="U296" s="19" t="s">
        <v>21</v>
      </c>
      <c r="V296" s="20">
        <f t="shared" si="35"/>
        <v>75000</v>
      </c>
      <c r="W296" s="21">
        <f t="shared" si="31"/>
        <v>2152.5</v>
      </c>
      <c r="X296" s="22">
        <v>5769.33</v>
      </c>
      <c r="Y296" s="22">
        <f t="shared" si="32"/>
        <v>2280</v>
      </c>
      <c r="Z296" s="22">
        <v>3823.49</v>
      </c>
      <c r="AA296" s="23">
        <f>+W296+X296+Y296+Z296</f>
        <v>14025.32</v>
      </c>
      <c r="AB296" s="23">
        <f>+V296-W296-X296-Y296-Z296</f>
        <v>60974.68</v>
      </c>
      <c r="AC296" s="24" t="s">
        <v>23</v>
      </c>
    </row>
    <row r="297" spans="15:29" s="25" customFormat="1" ht="37.5" customHeight="1" x14ac:dyDescent="0.25">
      <c r="O297" s="13">
        <v>292</v>
      </c>
      <c r="P297" s="26" t="s">
        <v>457</v>
      </c>
      <c r="Q297" s="15" t="s">
        <v>92</v>
      </c>
      <c r="R297" s="15" t="s">
        <v>61</v>
      </c>
      <c r="S297" s="27" t="s">
        <v>20</v>
      </c>
      <c r="T297" s="28">
        <v>11367.4</v>
      </c>
      <c r="U297" s="19" t="s">
        <v>21</v>
      </c>
      <c r="V297" s="20">
        <f t="shared" si="35"/>
        <v>11367.4</v>
      </c>
      <c r="W297" s="21">
        <f t="shared" si="31"/>
        <v>326.24437999999998</v>
      </c>
      <c r="X297" s="22" t="s">
        <v>22</v>
      </c>
      <c r="Y297" s="22">
        <f t="shared" si="32"/>
        <v>345.56896</v>
      </c>
      <c r="Z297" s="22">
        <v>352.44</v>
      </c>
      <c r="AA297" s="23">
        <f>+W297+Y297+Z297</f>
        <v>1024.25334</v>
      </c>
      <c r="AB297" s="23">
        <f>+V297-W297-Y297-Z297</f>
        <v>10343.146659999999</v>
      </c>
      <c r="AC297" s="24" t="s">
        <v>23</v>
      </c>
    </row>
    <row r="298" spans="15:29" s="25" customFormat="1" ht="37.5" customHeight="1" x14ac:dyDescent="0.25">
      <c r="O298" s="13">
        <v>293</v>
      </c>
      <c r="P298" s="26" t="s">
        <v>458</v>
      </c>
      <c r="Q298" s="15" t="s">
        <v>116</v>
      </c>
      <c r="R298" s="15" t="s">
        <v>19</v>
      </c>
      <c r="S298" s="27" t="s">
        <v>44</v>
      </c>
      <c r="T298" s="28">
        <v>10000</v>
      </c>
      <c r="U298" s="19"/>
      <c r="V298" s="20">
        <f t="shared" si="35"/>
        <v>10000</v>
      </c>
      <c r="W298" s="21">
        <f t="shared" si="31"/>
        <v>287</v>
      </c>
      <c r="X298" s="22"/>
      <c r="Y298" s="22">
        <f t="shared" si="32"/>
        <v>304</v>
      </c>
      <c r="Z298" s="22"/>
      <c r="AA298" s="23">
        <f>+W298+Y298</f>
        <v>591</v>
      </c>
      <c r="AB298" s="23">
        <f>+V298-W298-Y298</f>
        <v>9409</v>
      </c>
      <c r="AC298" s="24" t="s">
        <v>23</v>
      </c>
    </row>
    <row r="299" spans="15:29" s="25" customFormat="1" ht="37.5" customHeight="1" x14ac:dyDescent="0.25">
      <c r="O299" s="13">
        <v>294</v>
      </c>
      <c r="P299" s="26" t="s">
        <v>459</v>
      </c>
      <c r="Q299" s="15" t="s">
        <v>75</v>
      </c>
      <c r="R299" s="15" t="s">
        <v>19</v>
      </c>
      <c r="S299" s="27" t="s">
        <v>20</v>
      </c>
      <c r="T299" s="28">
        <v>15000</v>
      </c>
      <c r="U299" s="19" t="s">
        <v>21</v>
      </c>
      <c r="V299" s="20">
        <f t="shared" si="35"/>
        <v>15000</v>
      </c>
      <c r="W299" s="21">
        <f t="shared" si="31"/>
        <v>430.5</v>
      </c>
      <c r="X299" s="22" t="s">
        <v>22</v>
      </c>
      <c r="Y299" s="22">
        <f t="shared" si="32"/>
        <v>456</v>
      </c>
      <c r="Z299" s="22">
        <v>23.25</v>
      </c>
      <c r="AA299" s="23">
        <f>+W299+Y299+Z299</f>
        <v>909.75</v>
      </c>
      <c r="AB299" s="23">
        <f>+V299-W299-Y299-Z299</f>
        <v>14090.25</v>
      </c>
      <c r="AC299" s="24" t="s">
        <v>23</v>
      </c>
    </row>
    <row r="300" spans="15:29" s="25" customFormat="1" ht="37.5" customHeight="1" x14ac:dyDescent="0.25">
      <c r="O300" s="13">
        <v>295</v>
      </c>
      <c r="P300" s="26" t="s">
        <v>460</v>
      </c>
      <c r="Q300" s="15" t="s">
        <v>98</v>
      </c>
      <c r="R300" s="15" t="s">
        <v>51</v>
      </c>
      <c r="S300" s="27" t="s">
        <v>44</v>
      </c>
      <c r="T300" s="28">
        <v>85000</v>
      </c>
      <c r="U300" s="19" t="s">
        <v>21</v>
      </c>
      <c r="V300" s="20">
        <f t="shared" si="35"/>
        <v>85000</v>
      </c>
      <c r="W300" s="21">
        <f t="shared" si="31"/>
        <v>2439.5</v>
      </c>
      <c r="X300" s="22">
        <v>8576.99</v>
      </c>
      <c r="Y300" s="22">
        <f t="shared" si="32"/>
        <v>2584</v>
      </c>
      <c r="Z300" s="22">
        <v>22404.77</v>
      </c>
      <c r="AA300" s="23">
        <f>+W300+X300+Y300+Z300</f>
        <v>36005.26</v>
      </c>
      <c r="AB300" s="23">
        <f>+V300-W300-X300-Y300-Z300</f>
        <v>48994.739999999991</v>
      </c>
      <c r="AC300" s="24" t="s">
        <v>23</v>
      </c>
    </row>
    <row r="301" spans="15:29" s="25" customFormat="1" ht="37.5" customHeight="1" x14ac:dyDescent="0.25">
      <c r="O301" s="13">
        <v>296</v>
      </c>
      <c r="P301" s="26" t="s">
        <v>461</v>
      </c>
      <c r="Q301" s="15" t="s">
        <v>112</v>
      </c>
      <c r="R301" s="15" t="s">
        <v>114</v>
      </c>
      <c r="S301" s="27" t="s">
        <v>20</v>
      </c>
      <c r="T301" s="28">
        <v>10000</v>
      </c>
      <c r="U301" s="19" t="s">
        <v>21</v>
      </c>
      <c r="V301" s="20">
        <f t="shared" si="35"/>
        <v>10000</v>
      </c>
      <c r="W301" s="21">
        <f t="shared" si="31"/>
        <v>287</v>
      </c>
      <c r="X301" s="22" t="s">
        <v>22</v>
      </c>
      <c r="Y301" s="22">
        <f t="shared" si="32"/>
        <v>304</v>
      </c>
      <c r="Z301" s="22">
        <v>23.25</v>
      </c>
      <c r="AA301" s="23">
        <f>+W301+Y301+Z301</f>
        <v>614.25</v>
      </c>
      <c r="AB301" s="23">
        <f>+V301-W301-Y301-Z301</f>
        <v>9385.75</v>
      </c>
      <c r="AC301" s="24" t="s">
        <v>23</v>
      </c>
    </row>
    <row r="302" spans="15:29" s="25" customFormat="1" ht="37.5" customHeight="1" x14ac:dyDescent="0.25">
      <c r="O302" s="13">
        <v>297</v>
      </c>
      <c r="P302" s="26" t="s">
        <v>462</v>
      </c>
      <c r="Q302" s="15" t="s">
        <v>95</v>
      </c>
      <c r="R302" s="15" t="s">
        <v>41</v>
      </c>
      <c r="S302" s="27" t="s">
        <v>36</v>
      </c>
      <c r="T302" s="28">
        <v>55000</v>
      </c>
      <c r="U302" s="19" t="s">
        <v>21</v>
      </c>
      <c r="V302" s="20">
        <f t="shared" si="35"/>
        <v>55000</v>
      </c>
      <c r="W302" s="21">
        <f t="shared" si="31"/>
        <v>1578.5</v>
      </c>
      <c r="X302" s="22">
        <v>2559.6799999999998</v>
      </c>
      <c r="Y302" s="22">
        <f t="shared" si="32"/>
        <v>1672</v>
      </c>
      <c r="Z302" s="22">
        <v>1826.35</v>
      </c>
      <c r="AA302" s="23">
        <f>+W302+X302+Y302+Z302</f>
        <v>7636.5300000000007</v>
      </c>
      <c r="AB302" s="23">
        <f>+V302-W302-X302-Y302-Z302</f>
        <v>47363.47</v>
      </c>
      <c r="AC302" s="24" t="s">
        <v>23</v>
      </c>
    </row>
    <row r="303" spans="15:29" s="25" customFormat="1" ht="37.5" customHeight="1" x14ac:dyDescent="0.25">
      <c r="O303" s="13">
        <v>298</v>
      </c>
      <c r="P303" s="26" t="s">
        <v>463</v>
      </c>
      <c r="Q303" s="15" t="s">
        <v>75</v>
      </c>
      <c r="R303" s="15" t="s">
        <v>114</v>
      </c>
      <c r="S303" s="27" t="s">
        <v>20</v>
      </c>
      <c r="T303" s="28">
        <v>10000</v>
      </c>
      <c r="U303" s="19" t="s">
        <v>21</v>
      </c>
      <c r="V303" s="20">
        <f t="shared" si="35"/>
        <v>10000</v>
      </c>
      <c r="W303" s="21">
        <f t="shared" si="31"/>
        <v>287</v>
      </c>
      <c r="X303" s="22" t="s">
        <v>22</v>
      </c>
      <c r="Y303" s="22">
        <f t="shared" si="32"/>
        <v>304</v>
      </c>
      <c r="Z303" s="22" t="s">
        <v>22</v>
      </c>
      <c r="AA303" s="23">
        <f>+W303+Y303</f>
        <v>591</v>
      </c>
      <c r="AB303" s="23">
        <f>+V303-W303-Y303</f>
        <v>9409</v>
      </c>
      <c r="AC303" s="24" t="s">
        <v>23</v>
      </c>
    </row>
    <row r="304" spans="15:29" s="25" customFormat="1" ht="37.5" customHeight="1" x14ac:dyDescent="0.25">
      <c r="O304" s="13">
        <v>299</v>
      </c>
      <c r="P304" s="26" t="s">
        <v>464</v>
      </c>
      <c r="Q304" s="15" t="s">
        <v>270</v>
      </c>
      <c r="R304" s="15" t="s">
        <v>48</v>
      </c>
      <c r="S304" s="27" t="s">
        <v>20</v>
      </c>
      <c r="T304" s="28">
        <v>10000</v>
      </c>
      <c r="U304" s="19" t="s">
        <v>21</v>
      </c>
      <c r="V304" s="20">
        <f t="shared" si="35"/>
        <v>10000</v>
      </c>
      <c r="W304" s="21">
        <f t="shared" si="31"/>
        <v>287</v>
      </c>
      <c r="X304" s="22" t="s">
        <v>22</v>
      </c>
      <c r="Y304" s="22">
        <f t="shared" si="32"/>
        <v>304</v>
      </c>
      <c r="Z304" s="22">
        <v>23.25</v>
      </c>
      <c r="AA304" s="23">
        <f>+W304+Y304+Z304</f>
        <v>614.25</v>
      </c>
      <c r="AB304" s="23">
        <f>+V304-W304-Y304-Z304</f>
        <v>9385.75</v>
      </c>
      <c r="AC304" s="24" t="s">
        <v>23</v>
      </c>
    </row>
    <row r="305" spans="15:29" s="25" customFormat="1" ht="37.5" customHeight="1" x14ac:dyDescent="0.25">
      <c r="O305" s="13">
        <v>300</v>
      </c>
      <c r="P305" s="26" t="s">
        <v>465</v>
      </c>
      <c r="Q305" s="15" t="s">
        <v>112</v>
      </c>
      <c r="R305" s="15" t="s">
        <v>19</v>
      </c>
      <c r="S305" s="27" t="s">
        <v>20</v>
      </c>
      <c r="T305" s="28">
        <v>10000</v>
      </c>
      <c r="U305" s="19" t="s">
        <v>21</v>
      </c>
      <c r="V305" s="20">
        <f t="shared" si="35"/>
        <v>10000</v>
      </c>
      <c r="W305" s="21">
        <f t="shared" si="31"/>
        <v>287</v>
      </c>
      <c r="X305" s="22" t="s">
        <v>22</v>
      </c>
      <c r="Y305" s="22">
        <f t="shared" si="32"/>
        <v>304</v>
      </c>
      <c r="Z305" s="22">
        <v>23.25</v>
      </c>
      <c r="AA305" s="23">
        <f>+W305+Y305+Z305</f>
        <v>614.25</v>
      </c>
      <c r="AB305" s="23">
        <f>+V305-W305-Y305-Z305</f>
        <v>9385.75</v>
      </c>
      <c r="AC305" s="24" t="s">
        <v>23</v>
      </c>
    </row>
    <row r="306" spans="15:29" s="25" customFormat="1" ht="37.5" customHeight="1" x14ac:dyDescent="0.25">
      <c r="O306" s="13">
        <v>301</v>
      </c>
      <c r="P306" s="26" t="s">
        <v>466</v>
      </c>
      <c r="Q306" s="15" t="s">
        <v>467</v>
      </c>
      <c r="R306" s="15" t="s">
        <v>51</v>
      </c>
      <c r="S306" s="27" t="s">
        <v>36</v>
      </c>
      <c r="T306" s="28">
        <v>85000</v>
      </c>
      <c r="U306" s="19" t="s">
        <v>21</v>
      </c>
      <c r="V306" s="20">
        <f t="shared" si="35"/>
        <v>85000</v>
      </c>
      <c r="W306" s="21">
        <f t="shared" si="31"/>
        <v>2439.5</v>
      </c>
      <c r="X306" s="22">
        <v>8576.99</v>
      </c>
      <c r="Y306" s="22">
        <f t="shared" si="32"/>
        <v>2584</v>
      </c>
      <c r="Z306" s="22">
        <v>16959.63</v>
      </c>
      <c r="AA306" s="23">
        <f>+W306+X306+Y306+Z306</f>
        <v>30560.120000000003</v>
      </c>
      <c r="AB306" s="23">
        <f>+V306-W306-X306-Y306-Z306</f>
        <v>54439.87999999999</v>
      </c>
      <c r="AC306" s="24" t="s">
        <v>23</v>
      </c>
    </row>
    <row r="307" spans="15:29" s="25" customFormat="1" ht="37.5" customHeight="1" x14ac:dyDescent="0.25">
      <c r="O307" s="13">
        <v>302</v>
      </c>
      <c r="P307" s="26" t="s">
        <v>468</v>
      </c>
      <c r="Q307" s="15" t="s">
        <v>258</v>
      </c>
      <c r="R307" s="15" t="s">
        <v>201</v>
      </c>
      <c r="S307" s="27" t="s">
        <v>36</v>
      </c>
      <c r="T307" s="28">
        <v>95000</v>
      </c>
      <c r="U307" s="19" t="s">
        <v>21</v>
      </c>
      <c r="V307" s="20">
        <f t="shared" si="35"/>
        <v>95000</v>
      </c>
      <c r="W307" s="21">
        <f t="shared" si="31"/>
        <v>2726.5</v>
      </c>
      <c r="X307" s="22">
        <v>10929.24</v>
      </c>
      <c r="Y307" s="22">
        <f t="shared" si="32"/>
        <v>2888</v>
      </c>
      <c r="Z307" s="22">
        <v>3074.85</v>
      </c>
      <c r="AA307" s="23">
        <f>+W307+X307+Y307+Z307</f>
        <v>19618.589999999997</v>
      </c>
      <c r="AB307" s="23">
        <f>+V307-W307-X307-Y307-Z307</f>
        <v>75381.409999999989</v>
      </c>
      <c r="AC307" s="24" t="s">
        <v>23</v>
      </c>
    </row>
    <row r="308" spans="15:29" s="25" customFormat="1" ht="37.5" customHeight="1" x14ac:dyDescent="0.25">
      <c r="O308" s="13">
        <v>303</v>
      </c>
      <c r="P308" s="26" t="s">
        <v>469</v>
      </c>
      <c r="Q308" s="15" t="s">
        <v>27</v>
      </c>
      <c r="R308" s="15" t="s">
        <v>31</v>
      </c>
      <c r="S308" s="27" t="s">
        <v>20</v>
      </c>
      <c r="T308" s="28">
        <v>10000</v>
      </c>
      <c r="U308" s="19" t="s">
        <v>21</v>
      </c>
      <c r="V308" s="20">
        <f t="shared" si="35"/>
        <v>10000</v>
      </c>
      <c r="W308" s="21">
        <f t="shared" si="31"/>
        <v>287</v>
      </c>
      <c r="X308" s="22" t="s">
        <v>22</v>
      </c>
      <c r="Y308" s="22">
        <f t="shared" si="32"/>
        <v>304</v>
      </c>
      <c r="Z308" s="22">
        <v>2945.18</v>
      </c>
      <c r="AA308" s="23">
        <f>+W308+Y308+Z308</f>
        <v>3536.18</v>
      </c>
      <c r="AB308" s="23">
        <f>+V308-W308-Y308-Z308</f>
        <v>6463.82</v>
      </c>
      <c r="AC308" s="24" t="s">
        <v>32</v>
      </c>
    </row>
    <row r="309" spans="15:29" s="25" customFormat="1" ht="37.5" customHeight="1" x14ac:dyDescent="0.25">
      <c r="O309" s="13">
        <v>304</v>
      </c>
      <c r="P309" s="26" t="s">
        <v>470</v>
      </c>
      <c r="Q309" s="15" t="s">
        <v>471</v>
      </c>
      <c r="R309" s="15" t="s">
        <v>70</v>
      </c>
      <c r="S309" s="27" t="s">
        <v>36</v>
      </c>
      <c r="T309" s="28">
        <v>35000</v>
      </c>
      <c r="U309" s="19" t="s">
        <v>21</v>
      </c>
      <c r="V309" s="20">
        <f t="shared" si="35"/>
        <v>35000</v>
      </c>
      <c r="W309" s="21">
        <f t="shared" si="31"/>
        <v>1004.5</v>
      </c>
      <c r="X309" s="22" t="s">
        <v>22</v>
      </c>
      <c r="Y309" s="22">
        <f t="shared" si="32"/>
        <v>1064</v>
      </c>
      <c r="Z309" s="22">
        <v>10176.49</v>
      </c>
      <c r="AA309" s="23">
        <f>+W309+Y309+Z309</f>
        <v>12244.99</v>
      </c>
      <c r="AB309" s="23">
        <f>+V309-W309-Y309-Z309</f>
        <v>22755.010000000002</v>
      </c>
      <c r="AC309" s="24" t="s">
        <v>32</v>
      </c>
    </row>
    <row r="310" spans="15:29" s="25" customFormat="1" ht="37.5" customHeight="1" x14ac:dyDescent="0.25">
      <c r="O310" s="13">
        <v>305</v>
      </c>
      <c r="P310" s="26" t="s">
        <v>472</v>
      </c>
      <c r="Q310" s="15" t="s">
        <v>38</v>
      </c>
      <c r="R310" s="15" t="s">
        <v>169</v>
      </c>
      <c r="S310" s="27" t="s">
        <v>20</v>
      </c>
      <c r="T310" s="28">
        <v>10000</v>
      </c>
      <c r="U310" s="19" t="s">
        <v>21</v>
      </c>
      <c r="V310" s="20">
        <f t="shared" si="35"/>
        <v>10000</v>
      </c>
      <c r="W310" s="21">
        <f t="shared" si="31"/>
        <v>287</v>
      </c>
      <c r="X310" s="22" t="s">
        <v>22</v>
      </c>
      <c r="Y310" s="22">
        <f t="shared" si="32"/>
        <v>304</v>
      </c>
      <c r="Z310" s="22">
        <v>523.25</v>
      </c>
      <c r="AA310" s="23">
        <f>+W310+Y310+Z310</f>
        <v>1114.25</v>
      </c>
      <c r="AB310" s="23">
        <f>+V310-W310-Y310-Z310</f>
        <v>8885.75</v>
      </c>
      <c r="AC310" s="24" t="s">
        <v>32</v>
      </c>
    </row>
    <row r="311" spans="15:29" s="25" customFormat="1" ht="37.5" customHeight="1" x14ac:dyDescent="0.25">
      <c r="O311" s="13">
        <v>306</v>
      </c>
      <c r="P311" s="26" t="s">
        <v>473</v>
      </c>
      <c r="Q311" s="15" t="s">
        <v>63</v>
      </c>
      <c r="R311" s="15" t="s">
        <v>19</v>
      </c>
      <c r="S311" s="27" t="s">
        <v>20</v>
      </c>
      <c r="T311" s="28">
        <v>10000</v>
      </c>
      <c r="U311" s="19" t="s">
        <v>21</v>
      </c>
      <c r="V311" s="20">
        <f t="shared" si="35"/>
        <v>10000</v>
      </c>
      <c r="W311" s="21">
        <f t="shared" si="31"/>
        <v>287</v>
      </c>
      <c r="X311" s="22" t="s">
        <v>22</v>
      </c>
      <c r="Y311" s="22">
        <f t="shared" si="32"/>
        <v>304</v>
      </c>
      <c r="Z311" s="22">
        <v>23.25</v>
      </c>
      <c r="AA311" s="23">
        <f>+W311+Y311+Z311</f>
        <v>614.25</v>
      </c>
      <c r="AB311" s="23">
        <f>+V311-W311-Y311-Z311</f>
        <v>9385.75</v>
      </c>
      <c r="AC311" s="24" t="s">
        <v>32</v>
      </c>
    </row>
    <row r="312" spans="15:29" s="25" customFormat="1" ht="37.5" customHeight="1" x14ac:dyDescent="0.25">
      <c r="O312" s="13">
        <v>307</v>
      </c>
      <c r="P312" s="26" t="s">
        <v>474</v>
      </c>
      <c r="Q312" s="15" t="s">
        <v>152</v>
      </c>
      <c r="R312" s="15" t="s">
        <v>19</v>
      </c>
      <c r="S312" s="27" t="s">
        <v>20</v>
      </c>
      <c r="T312" s="28">
        <v>10000</v>
      </c>
      <c r="U312" s="19" t="s">
        <v>21</v>
      </c>
      <c r="V312" s="20">
        <f t="shared" si="35"/>
        <v>10000</v>
      </c>
      <c r="W312" s="21">
        <f t="shared" si="31"/>
        <v>287</v>
      </c>
      <c r="X312" s="22" t="s">
        <v>22</v>
      </c>
      <c r="Y312" s="22">
        <f t="shared" si="32"/>
        <v>304</v>
      </c>
      <c r="Z312" s="22">
        <v>23.25</v>
      </c>
      <c r="AA312" s="23">
        <f>+W312+Y312+Z312</f>
        <v>614.25</v>
      </c>
      <c r="AB312" s="23">
        <f>+V312-W312-Y312-Z312</f>
        <v>9385.75</v>
      </c>
      <c r="AC312" s="24" t="s">
        <v>23</v>
      </c>
    </row>
    <row r="313" spans="15:29" s="25" customFormat="1" ht="37.5" customHeight="1" x14ac:dyDescent="0.25">
      <c r="O313" s="13">
        <v>308</v>
      </c>
      <c r="P313" s="26" t="s">
        <v>475</v>
      </c>
      <c r="Q313" s="15" t="s">
        <v>265</v>
      </c>
      <c r="R313" s="15" t="s">
        <v>476</v>
      </c>
      <c r="S313" s="27" t="s">
        <v>36</v>
      </c>
      <c r="T313" s="28">
        <v>75000</v>
      </c>
      <c r="U313" s="19" t="s">
        <v>21</v>
      </c>
      <c r="V313" s="20">
        <f t="shared" si="35"/>
        <v>75000</v>
      </c>
      <c r="W313" s="21">
        <f t="shared" si="31"/>
        <v>2152.5</v>
      </c>
      <c r="X313" s="22">
        <v>6309.38</v>
      </c>
      <c r="Y313" s="22">
        <f t="shared" si="32"/>
        <v>2280</v>
      </c>
      <c r="Z313" s="22">
        <v>18442.07</v>
      </c>
      <c r="AA313" s="23">
        <f>+W313+X313+Y313+Z313</f>
        <v>29183.95</v>
      </c>
      <c r="AB313" s="23">
        <f>+V313-W313-X313-Y313-Z313</f>
        <v>45816.049999999996</v>
      </c>
      <c r="AC313" s="24" t="s">
        <v>23</v>
      </c>
    </row>
    <row r="314" spans="15:29" s="25" customFormat="1" ht="37.5" customHeight="1" x14ac:dyDescent="0.25">
      <c r="O314" s="13">
        <v>309</v>
      </c>
      <c r="P314" s="26" t="s">
        <v>477</v>
      </c>
      <c r="Q314" s="15" t="s">
        <v>110</v>
      </c>
      <c r="R314" s="15" t="s">
        <v>19</v>
      </c>
      <c r="S314" s="27" t="s">
        <v>20</v>
      </c>
      <c r="T314" s="28">
        <v>10000</v>
      </c>
      <c r="U314" s="19" t="s">
        <v>21</v>
      </c>
      <c r="V314" s="20">
        <f t="shared" si="35"/>
        <v>10000</v>
      </c>
      <c r="W314" s="21">
        <f t="shared" si="31"/>
        <v>287</v>
      </c>
      <c r="X314" s="22" t="s">
        <v>22</v>
      </c>
      <c r="Y314" s="22">
        <f t="shared" si="32"/>
        <v>304</v>
      </c>
      <c r="Z314" s="22">
        <v>23.25</v>
      </c>
      <c r="AA314" s="23">
        <f>+W314+Y314+Z314</f>
        <v>614.25</v>
      </c>
      <c r="AB314" s="23">
        <f>+V314-W314-Y314-Z314</f>
        <v>9385.75</v>
      </c>
      <c r="AC314" s="24" t="s">
        <v>23</v>
      </c>
    </row>
    <row r="315" spans="15:29" s="25" customFormat="1" ht="37.5" customHeight="1" x14ac:dyDescent="0.25">
      <c r="O315" s="13">
        <v>310</v>
      </c>
      <c r="P315" s="26" t="s">
        <v>478</v>
      </c>
      <c r="Q315" s="15" t="s">
        <v>92</v>
      </c>
      <c r="R315" s="15" t="s">
        <v>114</v>
      </c>
      <c r="S315" s="27" t="s">
        <v>20</v>
      </c>
      <c r="T315" s="28">
        <v>11000</v>
      </c>
      <c r="U315" s="19" t="s">
        <v>21</v>
      </c>
      <c r="V315" s="20">
        <f t="shared" si="35"/>
        <v>11000</v>
      </c>
      <c r="W315" s="21">
        <f t="shared" si="31"/>
        <v>315.7</v>
      </c>
      <c r="X315" s="22" t="s">
        <v>22</v>
      </c>
      <c r="Y315" s="22">
        <f t="shared" si="32"/>
        <v>334.4</v>
      </c>
      <c r="Z315" s="22">
        <v>23.25</v>
      </c>
      <c r="AA315" s="23">
        <f>+W315+Y315+Z315</f>
        <v>673.34999999999991</v>
      </c>
      <c r="AB315" s="23">
        <f>+V315-W315-Y315-Z315</f>
        <v>10326.65</v>
      </c>
      <c r="AC315" s="24" t="s">
        <v>23</v>
      </c>
    </row>
    <row r="316" spans="15:29" s="25" customFormat="1" ht="37.5" customHeight="1" x14ac:dyDescent="0.25">
      <c r="O316" s="13">
        <v>311</v>
      </c>
      <c r="P316" s="26" t="s">
        <v>479</v>
      </c>
      <c r="Q316" s="15" t="s">
        <v>480</v>
      </c>
      <c r="R316" s="15" t="s">
        <v>56</v>
      </c>
      <c r="S316" s="27" t="s">
        <v>36</v>
      </c>
      <c r="T316" s="28">
        <v>75000</v>
      </c>
      <c r="U316" s="19" t="s">
        <v>21</v>
      </c>
      <c r="V316" s="20">
        <f t="shared" si="35"/>
        <v>75000</v>
      </c>
      <c r="W316" s="21">
        <f t="shared" si="31"/>
        <v>2152.5</v>
      </c>
      <c r="X316" s="22">
        <v>6309.38</v>
      </c>
      <c r="Y316" s="22">
        <f t="shared" si="32"/>
        <v>2280</v>
      </c>
      <c r="Z316" s="22">
        <v>1961.94</v>
      </c>
      <c r="AA316" s="23">
        <f>+W316+X316+Y316+Z316</f>
        <v>12703.820000000002</v>
      </c>
      <c r="AB316" s="23">
        <f>+V316-W316-X316-Y316-Z316</f>
        <v>62296.179999999993</v>
      </c>
      <c r="AC316" s="24" t="s">
        <v>23</v>
      </c>
    </row>
    <row r="317" spans="15:29" s="25" customFormat="1" ht="37.5" customHeight="1" x14ac:dyDescent="0.25">
      <c r="O317" s="13">
        <v>312</v>
      </c>
      <c r="P317" s="26" t="s">
        <v>481</v>
      </c>
      <c r="Q317" s="15" t="s">
        <v>131</v>
      </c>
      <c r="R317" s="15" t="s">
        <v>59</v>
      </c>
      <c r="S317" s="27" t="s">
        <v>44</v>
      </c>
      <c r="T317" s="28">
        <v>60000</v>
      </c>
      <c r="U317" s="19" t="s">
        <v>21</v>
      </c>
      <c r="V317" s="20">
        <f t="shared" si="35"/>
        <v>60000</v>
      </c>
      <c r="W317" s="21">
        <f t="shared" si="31"/>
        <v>1722</v>
      </c>
      <c r="X317" s="22">
        <v>3486.68</v>
      </c>
      <c r="Y317" s="22">
        <f t="shared" si="32"/>
        <v>1824</v>
      </c>
      <c r="Z317" s="22">
        <v>1023.25</v>
      </c>
      <c r="AA317" s="23">
        <f>+W317+X317+Y317+Z317</f>
        <v>8055.93</v>
      </c>
      <c r="AB317" s="23">
        <f>+V317-W317-X317-Y317-Z317</f>
        <v>51944.07</v>
      </c>
      <c r="AC317" s="24" t="s">
        <v>23</v>
      </c>
    </row>
    <row r="318" spans="15:29" s="25" customFormat="1" ht="37.5" customHeight="1" x14ac:dyDescent="0.25">
      <c r="O318" s="13">
        <v>313</v>
      </c>
      <c r="P318" s="26" t="s">
        <v>482</v>
      </c>
      <c r="Q318" s="15" t="s">
        <v>63</v>
      </c>
      <c r="R318" s="15" t="s">
        <v>114</v>
      </c>
      <c r="S318" s="27" t="s">
        <v>20</v>
      </c>
      <c r="T318" s="28">
        <v>10000</v>
      </c>
      <c r="U318" s="19" t="s">
        <v>21</v>
      </c>
      <c r="V318" s="20">
        <f t="shared" si="35"/>
        <v>10000</v>
      </c>
      <c r="W318" s="21">
        <f t="shared" si="31"/>
        <v>287</v>
      </c>
      <c r="X318" s="22" t="s">
        <v>22</v>
      </c>
      <c r="Y318" s="22">
        <f t="shared" si="32"/>
        <v>304</v>
      </c>
      <c r="Z318" s="22">
        <v>3167.26</v>
      </c>
      <c r="AA318" s="23">
        <f>+W318+Y318+Z318</f>
        <v>3758.26</v>
      </c>
      <c r="AB318" s="23">
        <f>+V318-W318-Y318-Z318</f>
        <v>6241.74</v>
      </c>
      <c r="AC318" s="24" t="s">
        <v>23</v>
      </c>
    </row>
    <row r="319" spans="15:29" s="25" customFormat="1" ht="37.5" customHeight="1" x14ac:dyDescent="0.25">
      <c r="O319" s="13">
        <v>314</v>
      </c>
      <c r="P319" s="26" t="s">
        <v>483</v>
      </c>
      <c r="Q319" s="15" t="s">
        <v>484</v>
      </c>
      <c r="R319" s="15" t="s">
        <v>56</v>
      </c>
      <c r="S319" s="27" t="s">
        <v>36</v>
      </c>
      <c r="T319" s="28">
        <v>75000</v>
      </c>
      <c r="U319" s="19" t="s">
        <v>21</v>
      </c>
      <c r="V319" s="20">
        <f t="shared" si="35"/>
        <v>75000</v>
      </c>
      <c r="W319" s="21">
        <f t="shared" si="31"/>
        <v>2152.5</v>
      </c>
      <c r="X319" s="22">
        <v>6309.38</v>
      </c>
      <c r="Y319" s="22">
        <f t="shared" si="32"/>
        <v>2280</v>
      </c>
      <c r="Z319" s="22">
        <v>3244.72</v>
      </c>
      <c r="AA319" s="23">
        <f>+W319+X319+Y319+Z319</f>
        <v>13986.6</v>
      </c>
      <c r="AB319" s="23">
        <f>+V319-W319-X319-Y319-Z319</f>
        <v>61013.399999999994</v>
      </c>
      <c r="AC319" s="24" t="s">
        <v>23</v>
      </c>
    </row>
    <row r="320" spans="15:29" s="25" customFormat="1" ht="37.5" customHeight="1" x14ac:dyDescent="0.25">
      <c r="O320" s="13">
        <v>315</v>
      </c>
      <c r="P320" s="26" t="s">
        <v>485</v>
      </c>
      <c r="Q320" s="15" t="s">
        <v>75</v>
      </c>
      <c r="R320" s="15" t="s">
        <v>114</v>
      </c>
      <c r="S320" s="27" t="s">
        <v>20</v>
      </c>
      <c r="T320" s="28">
        <v>10000</v>
      </c>
      <c r="U320" s="19" t="s">
        <v>21</v>
      </c>
      <c r="V320" s="20">
        <f t="shared" si="35"/>
        <v>10000</v>
      </c>
      <c r="W320" s="21">
        <f t="shared" si="31"/>
        <v>287</v>
      </c>
      <c r="X320" s="22" t="s">
        <v>22</v>
      </c>
      <c r="Y320" s="22">
        <f t="shared" si="32"/>
        <v>304</v>
      </c>
      <c r="Z320" s="22">
        <v>1170.08</v>
      </c>
      <c r="AA320" s="23">
        <f>+W320+Y320+Z320</f>
        <v>1761.08</v>
      </c>
      <c r="AB320" s="23">
        <f>+V320-W320-Y320-Z320</f>
        <v>8238.92</v>
      </c>
      <c r="AC320" s="24" t="s">
        <v>23</v>
      </c>
    </row>
    <row r="321" spans="15:29" s="25" customFormat="1" ht="37.5" customHeight="1" x14ac:dyDescent="0.25">
      <c r="O321" s="13">
        <v>316</v>
      </c>
      <c r="P321" s="26" t="s">
        <v>486</v>
      </c>
      <c r="Q321" s="15" t="s">
        <v>131</v>
      </c>
      <c r="R321" s="15" t="s">
        <v>19</v>
      </c>
      <c r="S321" s="27" t="s">
        <v>20</v>
      </c>
      <c r="T321" s="28">
        <v>10000</v>
      </c>
      <c r="U321" s="19" t="s">
        <v>21</v>
      </c>
      <c r="V321" s="20">
        <f t="shared" si="35"/>
        <v>10000</v>
      </c>
      <c r="W321" s="21">
        <f t="shared" si="31"/>
        <v>287</v>
      </c>
      <c r="X321" s="22" t="s">
        <v>22</v>
      </c>
      <c r="Y321" s="22">
        <f t="shared" si="32"/>
        <v>304</v>
      </c>
      <c r="Z321" s="22">
        <v>23.25</v>
      </c>
      <c r="AA321" s="23">
        <f>+W321+Y321+Z321</f>
        <v>614.25</v>
      </c>
      <c r="AB321" s="23">
        <f>+V321-W321-Y321-Z321</f>
        <v>9385.75</v>
      </c>
      <c r="AC321" s="24" t="s">
        <v>23</v>
      </c>
    </row>
    <row r="322" spans="15:29" s="25" customFormat="1" ht="37.5" customHeight="1" x14ac:dyDescent="0.25">
      <c r="O322" s="13">
        <v>317</v>
      </c>
      <c r="P322" s="26" t="s">
        <v>487</v>
      </c>
      <c r="Q322" s="15" t="s">
        <v>63</v>
      </c>
      <c r="R322" s="15" t="s">
        <v>48</v>
      </c>
      <c r="S322" s="27" t="s">
        <v>20</v>
      </c>
      <c r="T322" s="28">
        <v>10000</v>
      </c>
      <c r="U322" s="19" t="s">
        <v>21</v>
      </c>
      <c r="V322" s="20">
        <f t="shared" si="35"/>
        <v>10000</v>
      </c>
      <c r="W322" s="21">
        <f t="shared" si="31"/>
        <v>287</v>
      </c>
      <c r="X322" s="22" t="s">
        <v>22</v>
      </c>
      <c r="Y322" s="22">
        <f t="shared" si="32"/>
        <v>304</v>
      </c>
      <c r="Z322" s="22">
        <v>1747.33</v>
      </c>
      <c r="AA322" s="23">
        <f>+W322+Y322+Z322</f>
        <v>2338.33</v>
      </c>
      <c r="AB322" s="23">
        <f>+V322-W322-Y322-Z322</f>
        <v>7661.67</v>
      </c>
      <c r="AC322" s="24" t="s">
        <v>23</v>
      </c>
    </row>
    <row r="323" spans="15:29" s="25" customFormat="1" ht="37.5" customHeight="1" x14ac:dyDescent="0.25">
      <c r="O323" s="13">
        <v>318</v>
      </c>
      <c r="P323" s="26" t="s">
        <v>488</v>
      </c>
      <c r="Q323" s="15" t="s">
        <v>63</v>
      </c>
      <c r="R323" s="15" t="s">
        <v>19</v>
      </c>
      <c r="S323" s="27" t="s">
        <v>20</v>
      </c>
      <c r="T323" s="28">
        <v>10000</v>
      </c>
      <c r="U323" s="19" t="s">
        <v>21</v>
      </c>
      <c r="V323" s="20">
        <f t="shared" si="35"/>
        <v>10000</v>
      </c>
      <c r="W323" s="21">
        <f t="shared" si="31"/>
        <v>287</v>
      </c>
      <c r="X323" s="22" t="s">
        <v>22</v>
      </c>
      <c r="Y323" s="22">
        <f t="shared" si="32"/>
        <v>304</v>
      </c>
      <c r="Z323" s="22">
        <v>23.25</v>
      </c>
      <c r="AA323" s="23">
        <f>+W323+Y323+Z323</f>
        <v>614.25</v>
      </c>
      <c r="AB323" s="23">
        <f>+V323-W323-Y323-Z323</f>
        <v>9385.75</v>
      </c>
      <c r="AC323" s="24" t="s">
        <v>23</v>
      </c>
    </row>
    <row r="324" spans="15:29" s="25" customFormat="1" ht="37.5" customHeight="1" x14ac:dyDescent="0.25">
      <c r="O324" s="13">
        <v>319</v>
      </c>
      <c r="P324" s="26" t="s">
        <v>489</v>
      </c>
      <c r="Q324" s="15" t="s">
        <v>63</v>
      </c>
      <c r="R324" s="15" t="s">
        <v>114</v>
      </c>
      <c r="S324" s="27" t="s">
        <v>20</v>
      </c>
      <c r="T324" s="28">
        <v>10000</v>
      </c>
      <c r="U324" s="19" t="s">
        <v>21</v>
      </c>
      <c r="V324" s="20">
        <f t="shared" si="35"/>
        <v>10000</v>
      </c>
      <c r="W324" s="21">
        <f t="shared" si="31"/>
        <v>287</v>
      </c>
      <c r="X324" s="22" t="s">
        <v>22</v>
      </c>
      <c r="Y324" s="22">
        <f t="shared" si="32"/>
        <v>304</v>
      </c>
      <c r="Z324" s="22">
        <v>1023.25</v>
      </c>
      <c r="AA324" s="23">
        <f>+W324+Y324+Z324</f>
        <v>1614.25</v>
      </c>
      <c r="AB324" s="23">
        <f>+V324-W324-Y324-Z324</f>
        <v>8385.75</v>
      </c>
      <c r="AC324" s="24" t="s">
        <v>23</v>
      </c>
    </row>
    <row r="325" spans="15:29" s="25" customFormat="1" ht="37.5" customHeight="1" x14ac:dyDescent="0.25">
      <c r="O325" s="30">
        <v>320</v>
      </c>
      <c r="P325" s="26" t="s">
        <v>490</v>
      </c>
      <c r="Q325" s="15" t="s">
        <v>112</v>
      </c>
      <c r="R325" s="15" t="s">
        <v>41</v>
      </c>
      <c r="S325" s="27" t="s">
        <v>36</v>
      </c>
      <c r="T325" s="28">
        <v>45000</v>
      </c>
      <c r="U325" s="19" t="s">
        <v>21</v>
      </c>
      <c r="V325" s="20">
        <f t="shared" si="35"/>
        <v>45000</v>
      </c>
      <c r="W325" s="21">
        <f t="shared" ref="W325:W389" si="38">+V325*2.87%</f>
        <v>1291.5</v>
      </c>
      <c r="X325" s="22">
        <v>743.29</v>
      </c>
      <c r="Y325" s="22">
        <f t="shared" si="32"/>
        <v>1368</v>
      </c>
      <c r="Z325" s="22">
        <v>2723.49</v>
      </c>
      <c r="AA325" s="23">
        <f>+W325+X325+Y325+Z325</f>
        <v>6126.28</v>
      </c>
      <c r="AB325" s="23">
        <f>+V325-W325-X325-Y325-Z325</f>
        <v>38873.72</v>
      </c>
      <c r="AC325" s="24" t="s">
        <v>23</v>
      </c>
    </row>
    <row r="326" spans="15:29" s="25" customFormat="1" ht="37.5" customHeight="1" x14ac:dyDescent="0.25">
      <c r="O326" s="30">
        <v>321</v>
      </c>
      <c r="P326" s="26" t="s">
        <v>491</v>
      </c>
      <c r="Q326" s="15" t="s">
        <v>467</v>
      </c>
      <c r="R326" s="15" t="s">
        <v>51</v>
      </c>
      <c r="S326" s="27" t="s">
        <v>36</v>
      </c>
      <c r="T326" s="28">
        <v>85000</v>
      </c>
      <c r="U326" s="19" t="s">
        <v>21</v>
      </c>
      <c r="V326" s="20">
        <f t="shared" si="35"/>
        <v>85000</v>
      </c>
      <c r="W326" s="21">
        <f t="shared" si="38"/>
        <v>2439.5</v>
      </c>
      <c r="X326" s="22">
        <v>7901.93</v>
      </c>
      <c r="Y326" s="22">
        <f t="shared" si="32"/>
        <v>2584</v>
      </c>
      <c r="Z326" s="22">
        <v>2823.49</v>
      </c>
      <c r="AA326" s="23">
        <f>+W326+X326+Y326+Z326</f>
        <v>15748.92</v>
      </c>
      <c r="AB326" s="23">
        <f>+V326-W326-X326-Y326-Z326</f>
        <v>69251.08</v>
      </c>
      <c r="AC326" s="24" t="s">
        <v>23</v>
      </c>
    </row>
    <row r="327" spans="15:29" s="25" customFormat="1" ht="37.5" customHeight="1" x14ac:dyDescent="0.25">
      <c r="O327" s="13">
        <v>322</v>
      </c>
      <c r="P327" s="26" t="s">
        <v>492</v>
      </c>
      <c r="Q327" s="15" t="s">
        <v>27</v>
      </c>
      <c r="R327" s="15" t="s">
        <v>114</v>
      </c>
      <c r="S327" s="27" t="s">
        <v>20</v>
      </c>
      <c r="T327" s="28">
        <v>11440</v>
      </c>
      <c r="U327" s="19" t="s">
        <v>21</v>
      </c>
      <c r="V327" s="20">
        <f t="shared" si="35"/>
        <v>11440</v>
      </c>
      <c r="W327" s="21">
        <f t="shared" si="38"/>
        <v>328.32799999999997</v>
      </c>
      <c r="X327" s="22" t="s">
        <v>22</v>
      </c>
      <c r="Y327" s="22">
        <f t="shared" si="32"/>
        <v>347.77600000000001</v>
      </c>
      <c r="Z327" s="22">
        <v>23.25</v>
      </c>
      <c r="AA327" s="23">
        <f>+W327+Y327+Z327</f>
        <v>699.35400000000004</v>
      </c>
      <c r="AB327" s="23">
        <f>+V327-W327-Y327-Z327</f>
        <v>10740.646000000001</v>
      </c>
      <c r="AC327" s="24" t="s">
        <v>23</v>
      </c>
    </row>
    <row r="328" spans="15:29" s="25" customFormat="1" ht="37.5" customHeight="1" x14ac:dyDescent="0.25">
      <c r="O328" s="13">
        <v>323</v>
      </c>
      <c r="P328" s="26" t="s">
        <v>493</v>
      </c>
      <c r="Q328" s="31" t="s">
        <v>100</v>
      </c>
      <c r="R328" s="15" t="s">
        <v>48</v>
      </c>
      <c r="S328" s="27" t="s">
        <v>20</v>
      </c>
      <c r="T328" s="28">
        <v>10000</v>
      </c>
      <c r="U328" s="19" t="s">
        <v>21</v>
      </c>
      <c r="V328" s="20">
        <f t="shared" si="35"/>
        <v>10000</v>
      </c>
      <c r="W328" s="21">
        <f t="shared" si="38"/>
        <v>287</v>
      </c>
      <c r="X328" s="22" t="s">
        <v>22</v>
      </c>
      <c r="Y328" s="22">
        <f t="shared" ref="Y328:Y392" si="39">+V328*3.04%</f>
        <v>304</v>
      </c>
      <c r="Z328" s="22">
        <v>23.25</v>
      </c>
      <c r="AA328" s="23">
        <f>+W328+Y328+Z328</f>
        <v>614.25</v>
      </c>
      <c r="AB328" s="23">
        <f>+V328-W328-Y328-Z328</f>
        <v>9385.75</v>
      </c>
      <c r="AC328" s="24" t="s">
        <v>23</v>
      </c>
    </row>
    <row r="329" spans="15:29" s="25" customFormat="1" ht="37.5" customHeight="1" x14ac:dyDescent="0.25">
      <c r="O329" s="13">
        <v>324</v>
      </c>
      <c r="P329" s="26" t="s">
        <v>494</v>
      </c>
      <c r="Q329" s="15" t="s">
        <v>92</v>
      </c>
      <c r="R329" s="15" t="s">
        <v>19</v>
      </c>
      <c r="S329" s="27" t="s">
        <v>20</v>
      </c>
      <c r="T329" s="28">
        <v>10000</v>
      </c>
      <c r="U329" s="19" t="s">
        <v>21</v>
      </c>
      <c r="V329" s="20">
        <f t="shared" si="35"/>
        <v>10000</v>
      </c>
      <c r="W329" s="21">
        <f t="shared" si="38"/>
        <v>287</v>
      </c>
      <c r="X329" s="22" t="s">
        <v>22</v>
      </c>
      <c r="Y329" s="22">
        <f t="shared" si="39"/>
        <v>304</v>
      </c>
      <c r="Z329" s="22">
        <v>253.87</v>
      </c>
      <c r="AA329" s="23">
        <f>+W329+Y329+Z329</f>
        <v>844.87</v>
      </c>
      <c r="AB329" s="23">
        <f>+V329-W329-Y329-Z329</f>
        <v>9155.1299999999992</v>
      </c>
      <c r="AC329" s="24" t="s">
        <v>23</v>
      </c>
    </row>
    <row r="330" spans="15:29" s="25" customFormat="1" ht="37.5" customHeight="1" x14ac:dyDescent="0.25">
      <c r="O330" s="13">
        <v>325</v>
      </c>
      <c r="P330" s="26" t="s">
        <v>495</v>
      </c>
      <c r="Q330" s="15" t="s">
        <v>496</v>
      </c>
      <c r="R330" s="15" t="s">
        <v>497</v>
      </c>
      <c r="S330" s="27" t="s">
        <v>44</v>
      </c>
      <c r="T330" s="28">
        <v>45000</v>
      </c>
      <c r="U330" s="19" t="s">
        <v>21</v>
      </c>
      <c r="V330" s="20">
        <f t="shared" si="35"/>
        <v>45000</v>
      </c>
      <c r="W330" s="21">
        <f t="shared" si="38"/>
        <v>1291.5</v>
      </c>
      <c r="X330" s="22">
        <v>1148.33</v>
      </c>
      <c r="Y330" s="22">
        <f t="shared" si="39"/>
        <v>1368</v>
      </c>
      <c r="Z330" s="22">
        <v>7840.81</v>
      </c>
      <c r="AA330" s="23">
        <f>+W330+X330+Y330+Z330</f>
        <v>11648.64</v>
      </c>
      <c r="AB330" s="23">
        <f>+T330-W330-X330-Y330-Z330</f>
        <v>33351.360000000001</v>
      </c>
      <c r="AC330" s="24" t="s">
        <v>23</v>
      </c>
    </row>
    <row r="331" spans="15:29" s="25" customFormat="1" ht="37.5" customHeight="1" x14ac:dyDescent="0.25">
      <c r="O331" s="13">
        <v>326</v>
      </c>
      <c r="P331" s="26" t="s">
        <v>498</v>
      </c>
      <c r="Q331" s="15" t="s">
        <v>348</v>
      </c>
      <c r="R331" s="15" t="s">
        <v>114</v>
      </c>
      <c r="S331" s="27" t="s">
        <v>20</v>
      </c>
      <c r="T331" s="28">
        <v>15000</v>
      </c>
      <c r="U331" s="19" t="s">
        <v>21</v>
      </c>
      <c r="V331" s="20">
        <f t="shared" si="35"/>
        <v>15000</v>
      </c>
      <c r="W331" s="21">
        <f t="shared" si="38"/>
        <v>430.5</v>
      </c>
      <c r="X331" s="22" t="s">
        <v>22</v>
      </c>
      <c r="Y331" s="22">
        <f t="shared" si="39"/>
        <v>456</v>
      </c>
      <c r="Z331" s="22">
        <v>23.25</v>
      </c>
      <c r="AA331" s="23">
        <f>+W331+Y331+Z331</f>
        <v>909.75</v>
      </c>
      <c r="AB331" s="23">
        <f>+V331-W331-Y331-Z331</f>
        <v>14090.25</v>
      </c>
      <c r="AC331" s="24" t="s">
        <v>23</v>
      </c>
    </row>
    <row r="332" spans="15:29" s="25" customFormat="1" ht="37.5" customHeight="1" x14ac:dyDescent="0.25">
      <c r="O332" s="13">
        <v>327</v>
      </c>
      <c r="P332" s="26" t="s">
        <v>499</v>
      </c>
      <c r="Q332" s="15" t="s">
        <v>82</v>
      </c>
      <c r="R332" s="15" t="s">
        <v>59</v>
      </c>
      <c r="S332" s="27" t="s">
        <v>36</v>
      </c>
      <c r="T332" s="28">
        <v>60000</v>
      </c>
      <c r="U332" s="19" t="s">
        <v>21</v>
      </c>
      <c r="V332" s="20">
        <f t="shared" si="35"/>
        <v>60000</v>
      </c>
      <c r="W332" s="21">
        <f t="shared" si="38"/>
        <v>1722</v>
      </c>
      <c r="X332" s="22">
        <v>3486.68</v>
      </c>
      <c r="Y332" s="22">
        <f t="shared" si="39"/>
        <v>1824</v>
      </c>
      <c r="Z332" s="22">
        <v>11523.11</v>
      </c>
      <c r="AA332" s="23">
        <f>+W332+X332+Y332+Z332</f>
        <v>18555.79</v>
      </c>
      <c r="AB332" s="23">
        <f>+V332-W332-X332-Y332-Z332</f>
        <v>41444.21</v>
      </c>
      <c r="AC332" s="24" t="s">
        <v>23</v>
      </c>
    </row>
    <row r="333" spans="15:29" s="25" customFormat="1" ht="37.5" customHeight="1" x14ac:dyDescent="0.25">
      <c r="O333" s="13">
        <v>328</v>
      </c>
      <c r="P333" s="26" t="s">
        <v>500</v>
      </c>
      <c r="Q333" s="15" t="s">
        <v>92</v>
      </c>
      <c r="R333" s="15" t="s">
        <v>19</v>
      </c>
      <c r="S333" s="27" t="s">
        <v>20</v>
      </c>
      <c r="T333" s="28">
        <v>11000</v>
      </c>
      <c r="U333" s="19" t="s">
        <v>21</v>
      </c>
      <c r="V333" s="20">
        <f t="shared" si="35"/>
        <v>11000</v>
      </c>
      <c r="W333" s="21">
        <f t="shared" si="38"/>
        <v>315.7</v>
      </c>
      <c r="X333" s="22" t="s">
        <v>22</v>
      </c>
      <c r="Y333" s="22">
        <f t="shared" si="39"/>
        <v>334.4</v>
      </c>
      <c r="Z333" s="22">
        <v>23.25</v>
      </c>
      <c r="AA333" s="23">
        <f>+W333+Y333+Z333</f>
        <v>673.34999999999991</v>
      </c>
      <c r="AB333" s="23">
        <f>+V333-W333-Y333-Z333</f>
        <v>10326.65</v>
      </c>
      <c r="AC333" s="24" t="s">
        <v>23</v>
      </c>
    </row>
    <row r="334" spans="15:29" s="25" customFormat="1" ht="37.5" customHeight="1" x14ac:dyDescent="0.25">
      <c r="O334" s="13">
        <v>329</v>
      </c>
      <c r="P334" s="26" t="s">
        <v>501</v>
      </c>
      <c r="Q334" s="15" t="s">
        <v>502</v>
      </c>
      <c r="R334" s="15" t="s">
        <v>503</v>
      </c>
      <c r="S334" s="27" t="s">
        <v>44</v>
      </c>
      <c r="T334" s="28">
        <v>59554.5</v>
      </c>
      <c r="U334" s="19" t="s">
        <v>21</v>
      </c>
      <c r="V334" s="20">
        <f t="shared" si="35"/>
        <v>59554.5</v>
      </c>
      <c r="W334" s="21">
        <f t="shared" si="38"/>
        <v>1709.21415</v>
      </c>
      <c r="X334" s="22">
        <v>3402.84</v>
      </c>
      <c r="Y334" s="22">
        <f t="shared" si="39"/>
        <v>1810.4567999999999</v>
      </c>
      <c r="Z334" s="22">
        <v>2974.85</v>
      </c>
      <c r="AA334" s="23">
        <f>+W334+X334+Y334+Z334</f>
        <v>9897.3609500000002</v>
      </c>
      <c r="AB334" s="23">
        <f>+V334-W334-X334-Y334-Z334</f>
        <v>49657.139050000005</v>
      </c>
      <c r="AC334" s="24" t="s">
        <v>23</v>
      </c>
    </row>
    <row r="335" spans="15:29" s="25" customFormat="1" ht="37.5" customHeight="1" x14ac:dyDescent="0.25">
      <c r="O335" s="30">
        <v>330</v>
      </c>
      <c r="P335" s="26" t="s">
        <v>504</v>
      </c>
      <c r="Q335" s="15" t="s">
        <v>84</v>
      </c>
      <c r="R335" s="15" t="s">
        <v>56</v>
      </c>
      <c r="S335" s="27" t="s">
        <v>36</v>
      </c>
      <c r="T335" s="28">
        <v>75000</v>
      </c>
      <c r="U335" s="19" t="s">
        <v>21</v>
      </c>
      <c r="V335" s="20">
        <f t="shared" si="35"/>
        <v>75000</v>
      </c>
      <c r="W335" s="21">
        <f t="shared" si="38"/>
        <v>2152.5</v>
      </c>
      <c r="X335" s="22">
        <v>6039.35</v>
      </c>
      <c r="Y335" s="22">
        <f t="shared" si="39"/>
        <v>2280</v>
      </c>
      <c r="Z335" s="22">
        <v>4862.0600000000004</v>
      </c>
      <c r="AA335" s="23">
        <f>+W335+X335+Y335+Z335</f>
        <v>15333.91</v>
      </c>
      <c r="AB335" s="23">
        <f>+T335-W335-X335-Y335-Z335</f>
        <v>59666.09</v>
      </c>
      <c r="AC335" s="24" t="s">
        <v>23</v>
      </c>
    </row>
    <row r="336" spans="15:29" s="25" customFormat="1" ht="37.5" customHeight="1" x14ac:dyDescent="0.25">
      <c r="O336" s="13">
        <v>331</v>
      </c>
      <c r="P336" s="26" t="s">
        <v>505</v>
      </c>
      <c r="Q336" s="15" t="s">
        <v>206</v>
      </c>
      <c r="R336" s="15" t="s">
        <v>56</v>
      </c>
      <c r="S336" s="27" t="s">
        <v>36</v>
      </c>
      <c r="T336" s="28">
        <v>75000</v>
      </c>
      <c r="U336" s="19" t="s">
        <v>21</v>
      </c>
      <c r="V336" s="20">
        <f t="shared" si="35"/>
        <v>75000</v>
      </c>
      <c r="W336" s="21">
        <f t="shared" si="38"/>
        <v>2152.5</v>
      </c>
      <c r="X336" s="22">
        <v>6309.38</v>
      </c>
      <c r="Y336" s="22">
        <f t="shared" si="39"/>
        <v>2280</v>
      </c>
      <c r="Z336" s="22">
        <v>16592.34</v>
      </c>
      <c r="AA336" s="23">
        <f>+W336+X336+Y336+Z336</f>
        <v>27334.22</v>
      </c>
      <c r="AB336" s="23">
        <f>+V336-W336-X336-Y336-Z336</f>
        <v>47665.78</v>
      </c>
      <c r="AC336" s="24" t="s">
        <v>23</v>
      </c>
    </row>
    <row r="337" spans="15:29" s="25" customFormat="1" ht="37.5" customHeight="1" x14ac:dyDescent="0.25">
      <c r="O337" s="13">
        <v>332</v>
      </c>
      <c r="P337" s="26" t="s">
        <v>506</v>
      </c>
      <c r="Q337" s="31" t="s">
        <v>507</v>
      </c>
      <c r="R337" s="15" t="s">
        <v>48</v>
      </c>
      <c r="S337" s="27" t="s">
        <v>20</v>
      </c>
      <c r="T337" s="28">
        <v>11000</v>
      </c>
      <c r="U337" s="19" t="s">
        <v>21</v>
      </c>
      <c r="V337" s="20">
        <f t="shared" si="35"/>
        <v>11000</v>
      </c>
      <c r="W337" s="21">
        <f t="shared" si="38"/>
        <v>315.7</v>
      </c>
      <c r="X337" s="22" t="s">
        <v>22</v>
      </c>
      <c r="Y337" s="22">
        <f t="shared" si="39"/>
        <v>334.4</v>
      </c>
      <c r="Z337" s="22">
        <v>23.25</v>
      </c>
      <c r="AA337" s="23">
        <f>+W337+Y337+Z337</f>
        <v>673.34999999999991</v>
      </c>
      <c r="AB337" s="23">
        <f>+V337-W337-Y337-Z337</f>
        <v>10326.65</v>
      </c>
      <c r="AC337" s="24" t="s">
        <v>23</v>
      </c>
    </row>
    <row r="338" spans="15:29" s="25" customFormat="1" ht="37.5" customHeight="1" x14ac:dyDescent="0.25">
      <c r="O338" s="13">
        <v>333</v>
      </c>
      <c r="P338" s="26" t="s">
        <v>508</v>
      </c>
      <c r="Q338" s="15" t="s">
        <v>27</v>
      </c>
      <c r="R338" s="15" t="s">
        <v>114</v>
      </c>
      <c r="S338" s="27" t="s">
        <v>20</v>
      </c>
      <c r="T338" s="28">
        <v>10000</v>
      </c>
      <c r="U338" s="19" t="s">
        <v>21</v>
      </c>
      <c r="V338" s="20">
        <f t="shared" ref="V338:V402" si="40">+T338</f>
        <v>10000</v>
      </c>
      <c r="W338" s="21">
        <f t="shared" si="38"/>
        <v>287</v>
      </c>
      <c r="X338" s="22" t="s">
        <v>22</v>
      </c>
      <c r="Y338" s="22">
        <f t="shared" si="39"/>
        <v>304</v>
      </c>
      <c r="Z338" s="22">
        <v>23.25</v>
      </c>
      <c r="AA338" s="23">
        <f>+W338+Y338+Z338</f>
        <v>614.25</v>
      </c>
      <c r="AB338" s="23">
        <f>+V338-W338-Y338-Z338</f>
        <v>9385.75</v>
      </c>
      <c r="AC338" s="24" t="s">
        <v>23</v>
      </c>
    </row>
    <row r="339" spans="15:29" s="25" customFormat="1" ht="37.5" customHeight="1" x14ac:dyDescent="0.25">
      <c r="O339" s="13">
        <v>334</v>
      </c>
      <c r="P339" s="26" t="s">
        <v>509</v>
      </c>
      <c r="Q339" s="15" t="s">
        <v>216</v>
      </c>
      <c r="R339" s="15" t="s">
        <v>56</v>
      </c>
      <c r="S339" s="27" t="s">
        <v>36</v>
      </c>
      <c r="T339" s="28">
        <v>75000</v>
      </c>
      <c r="U339" s="19" t="s">
        <v>21</v>
      </c>
      <c r="V339" s="20">
        <f t="shared" si="40"/>
        <v>75000</v>
      </c>
      <c r="W339" s="21">
        <f t="shared" si="38"/>
        <v>2152.5</v>
      </c>
      <c r="X339" s="22">
        <v>6039.35</v>
      </c>
      <c r="Y339" s="22">
        <f t="shared" si="39"/>
        <v>2280</v>
      </c>
      <c r="Z339" s="22">
        <v>21419.81</v>
      </c>
      <c r="AA339" s="23">
        <f>+W339+X339+Y339+Z339</f>
        <v>31891.660000000003</v>
      </c>
      <c r="AB339" s="23">
        <f>+V339-W339-X339-Y339-Z339</f>
        <v>43108.34</v>
      </c>
      <c r="AC339" s="24" t="s">
        <v>23</v>
      </c>
    </row>
    <row r="340" spans="15:29" s="25" customFormat="1" ht="37.5" customHeight="1" x14ac:dyDescent="0.25">
      <c r="O340" s="13">
        <v>335</v>
      </c>
      <c r="P340" s="26" t="s">
        <v>510</v>
      </c>
      <c r="Q340" s="15" t="s">
        <v>131</v>
      </c>
      <c r="R340" s="15" t="s">
        <v>19</v>
      </c>
      <c r="S340" s="27" t="s">
        <v>20</v>
      </c>
      <c r="T340" s="28">
        <v>13500</v>
      </c>
      <c r="U340" s="19" t="s">
        <v>21</v>
      </c>
      <c r="V340" s="20">
        <f t="shared" si="40"/>
        <v>13500</v>
      </c>
      <c r="W340" s="21">
        <f t="shared" si="38"/>
        <v>387.45</v>
      </c>
      <c r="X340" s="22" t="s">
        <v>22</v>
      </c>
      <c r="Y340" s="22">
        <f t="shared" si="39"/>
        <v>410.4</v>
      </c>
      <c r="Z340" s="22">
        <v>1930.56</v>
      </c>
      <c r="AA340" s="23">
        <f>+W340+Y340+Z340</f>
        <v>2728.41</v>
      </c>
      <c r="AB340" s="23">
        <f>+V340-W340-Y340-Z340</f>
        <v>10771.59</v>
      </c>
      <c r="AC340" s="24" t="s">
        <v>23</v>
      </c>
    </row>
    <row r="341" spans="15:29" s="25" customFormat="1" ht="37.5" customHeight="1" x14ac:dyDescent="0.25">
      <c r="O341" s="13">
        <v>336</v>
      </c>
      <c r="P341" s="26" t="s">
        <v>511</v>
      </c>
      <c r="Q341" s="15" t="s">
        <v>27</v>
      </c>
      <c r="R341" s="15" t="s">
        <v>43</v>
      </c>
      <c r="S341" s="27" t="s">
        <v>44</v>
      </c>
      <c r="T341" s="28">
        <v>51100</v>
      </c>
      <c r="U341" s="19" t="s">
        <v>21</v>
      </c>
      <c r="V341" s="20">
        <f t="shared" si="40"/>
        <v>51100</v>
      </c>
      <c r="W341" s="21">
        <f t="shared" si="38"/>
        <v>1466.57</v>
      </c>
      <c r="X341" s="22">
        <v>2009.25</v>
      </c>
      <c r="Y341" s="22">
        <f t="shared" si="39"/>
        <v>1553.44</v>
      </c>
      <c r="Z341" s="22">
        <v>623.25</v>
      </c>
      <c r="AA341" s="23">
        <f>+W341+X341+Y341+Z341</f>
        <v>5652.51</v>
      </c>
      <c r="AB341" s="23">
        <f>+V341-W341-X341-Y341-Z341</f>
        <v>45447.49</v>
      </c>
      <c r="AC341" s="24" t="s">
        <v>23</v>
      </c>
    </row>
    <row r="342" spans="15:29" s="25" customFormat="1" ht="37.5" customHeight="1" x14ac:dyDescent="0.25">
      <c r="O342" s="30">
        <v>337</v>
      </c>
      <c r="P342" s="26" t="s">
        <v>512</v>
      </c>
      <c r="Q342" s="15" t="s">
        <v>194</v>
      </c>
      <c r="R342" s="15" t="s">
        <v>51</v>
      </c>
      <c r="S342" s="27" t="s">
        <v>36</v>
      </c>
      <c r="T342" s="28">
        <v>90000</v>
      </c>
      <c r="U342" s="19" t="s">
        <v>21</v>
      </c>
      <c r="V342" s="20">
        <f t="shared" si="40"/>
        <v>90000</v>
      </c>
      <c r="W342" s="21">
        <f>+T342*2.87%</f>
        <v>2583</v>
      </c>
      <c r="X342" s="22">
        <v>9078.06</v>
      </c>
      <c r="Y342" s="22">
        <f>+T342*3.04%</f>
        <v>2736</v>
      </c>
      <c r="Z342" s="22">
        <v>2857.74</v>
      </c>
      <c r="AA342" s="23">
        <f>+W342+X342+Y342+Z342</f>
        <v>17254.8</v>
      </c>
      <c r="AB342" s="23">
        <f>+V342-W342-X342-Y342-Z342</f>
        <v>72745.2</v>
      </c>
      <c r="AC342" s="24" t="s">
        <v>23</v>
      </c>
    </row>
    <row r="343" spans="15:29" s="25" customFormat="1" ht="37.5" customHeight="1" x14ac:dyDescent="0.25">
      <c r="O343" s="13">
        <v>338</v>
      </c>
      <c r="P343" s="26" t="s">
        <v>513</v>
      </c>
      <c r="Q343" s="15" t="s">
        <v>84</v>
      </c>
      <c r="R343" s="15" t="s">
        <v>51</v>
      </c>
      <c r="S343" s="27" t="s">
        <v>36</v>
      </c>
      <c r="T343" s="28">
        <v>85000</v>
      </c>
      <c r="U343" s="19" t="s">
        <v>21</v>
      </c>
      <c r="V343" s="20">
        <f t="shared" si="40"/>
        <v>85000</v>
      </c>
      <c r="W343" s="21">
        <f t="shared" si="38"/>
        <v>2439.5</v>
      </c>
      <c r="X343" s="22">
        <v>8576.99</v>
      </c>
      <c r="Y343" s="22">
        <f t="shared" si="39"/>
        <v>2584</v>
      </c>
      <c r="Z343" s="22">
        <v>2455.96</v>
      </c>
      <c r="AA343" s="23">
        <f>+W343+X343+Y343+Z343</f>
        <v>16056.45</v>
      </c>
      <c r="AB343" s="23">
        <f>+V343-W343-X343-Y343-Z343</f>
        <v>68943.549999999988</v>
      </c>
      <c r="AC343" s="24" t="s">
        <v>23</v>
      </c>
    </row>
    <row r="344" spans="15:29" s="25" customFormat="1" ht="37.5" customHeight="1" x14ac:dyDescent="0.25">
      <c r="O344" s="13">
        <v>339</v>
      </c>
      <c r="P344" s="26" t="s">
        <v>514</v>
      </c>
      <c r="Q344" s="15" t="s">
        <v>116</v>
      </c>
      <c r="R344" s="15" t="s">
        <v>117</v>
      </c>
      <c r="S344" s="27" t="s">
        <v>44</v>
      </c>
      <c r="T344" s="28">
        <v>10000</v>
      </c>
      <c r="U344" s="19" t="s">
        <v>21</v>
      </c>
      <c r="V344" s="20">
        <f t="shared" si="40"/>
        <v>10000</v>
      </c>
      <c r="W344" s="21">
        <f t="shared" si="38"/>
        <v>287</v>
      </c>
      <c r="X344" s="22" t="s">
        <v>22</v>
      </c>
      <c r="Y344" s="22">
        <f t="shared" si="39"/>
        <v>304</v>
      </c>
      <c r="Z344" s="22" t="s">
        <v>22</v>
      </c>
      <c r="AA344" s="23">
        <f>+W344+Y344</f>
        <v>591</v>
      </c>
      <c r="AB344" s="23">
        <f>+V344-W344-Y344</f>
        <v>9409</v>
      </c>
      <c r="AC344" s="24" t="s">
        <v>23</v>
      </c>
    </row>
    <row r="345" spans="15:29" s="25" customFormat="1" ht="37.5" customHeight="1" x14ac:dyDescent="0.25">
      <c r="O345" s="13">
        <v>340</v>
      </c>
      <c r="P345" s="26" t="s">
        <v>515</v>
      </c>
      <c r="Q345" s="31" t="s">
        <v>55</v>
      </c>
      <c r="R345" s="15" t="s">
        <v>19</v>
      </c>
      <c r="S345" s="27" t="s">
        <v>20</v>
      </c>
      <c r="T345" s="28">
        <v>10000</v>
      </c>
      <c r="U345" s="19" t="s">
        <v>21</v>
      </c>
      <c r="V345" s="20">
        <f t="shared" si="40"/>
        <v>10000</v>
      </c>
      <c r="W345" s="21">
        <f t="shared" si="38"/>
        <v>287</v>
      </c>
      <c r="X345" s="22" t="s">
        <v>22</v>
      </c>
      <c r="Y345" s="22">
        <f t="shared" si="39"/>
        <v>304</v>
      </c>
      <c r="Z345" s="22">
        <v>23.25</v>
      </c>
      <c r="AA345" s="23">
        <f t="shared" ref="AA345:AA351" si="41">+W345+Y345+Z345</f>
        <v>614.25</v>
      </c>
      <c r="AB345" s="23">
        <f t="shared" ref="AB345:AB351" si="42">+V345-W345-Y345-Z345</f>
        <v>9385.75</v>
      </c>
      <c r="AC345" s="24" t="s">
        <v>23</v>
      </c>
    </row>
    <row r="346" spans="15:29" s="25" customFormat="1" ht="37.5" customHeight="1" x14ac:dyDescent="0.25">
      <c r="O346" s="13">
        <v>341</v>
      </c>
      <c r="P346" s="26" t="s">
        <v>516</v>
      </c>
      <c r="Q346" s="15" t="s">
        <v>18</v>
      </c>
      <c r="R346" s="15" t="s">
        <v>19</v>
      </c>
      <c r="S346" s="27" t="s">
        <v>20</v>
      </c>
      <c r="T346" s="28">
        <v>10000</v>
      </c>
      <c r="U346" s="19" t="s">
        <v>21</v>
      </c>
      <c r="V346" s="20">
        <f t="shared" si="40"/>
        <v>10000</v>
      </c>
      <c r="W346" s="21">
        <f t="shared" si="38"/>
        <v>287</v>
      </c>
      <c r="X346" s="22" t="s">
        <v>22</v>
      </c>
      <c r="Y346" s="22">
        <f t="shared" si="39"/>
        <v>304</v>
      </c>
      <c r="Z346" s="22">
        <v>3202.03</v>
      </c>
      <c r="AA346" s="23">
        <f t="shared" si="41"/>
        <v>3793.03</v>
      </c>
      <c r="AB346" s="23">
        <f t="shared" si="42"/>
        <v>6206.9699999999993</v>
      </c>
      <c r="AC346" s="24" t="s">
        <v>23</v>
      </c>
    </row>
    <row r="347" spans="15:29" s="25" customFormat="1" ht="37.5" customHeight="1" x14ac:dyDescent="0.25">
      <c r="O347" s="13">
        <v>342</v>
      </c>
      <c r="P347" s="26" t="s">
        <v>517</v>
      </c>
      <c r="Q347" s="15" t="s">
        <v>27</v>
      </c>
      <c r="R347" s="15" t="s">
        <v>114</v>
      </c>
      <c r="S347" s="27" t="s">
        <v>20</v>
      </c>
      <c r="T347" s="28">
        <v>11440</v>
      </c>
      <c r="U347" s="19" t="s">
        <v>21</v>
      </c>
      <c r="V347" s="20">
        <f t="shared" si="40"/>
        <v>11440</v>
      </c>
      <c r="W347" s="21">
        <f t="shared" si="38"/>
        <v>328.32799999999997</v>
      </c>
      <c r="X347" s="22" t="s">
        <v>22</v>
      </c>
      <c r="Y347" s="22">
        <f t="shared" si="39"/>
        <v>347.77600000000001</v>
      </c>
      <c r="Z347" s="22">
        <v>23.25</v>
      </c>
      <c r="AA347" s="23">
        <v>699.36</v>
      </c>
      <c r="AB347" s="23">
        <v>10740.64</v>
      </c>
      <c r="AC347" s="24" t="s">
        <v>23</v>
      </c>
    </row>
    <row r="348" spans="15:29" s="25" customFormat="1" ht="37.5" customHeight="1" x14ac:dyDescent="0.25">
      <c r="O348" s="13">
        <v>343</v>
      </c>
      <c r="P348" s="26" t="s">
        <v>518</v>
      </c>
      <c r="Q348" s="15" t="s">
        <v>27</v>
      </c>
      <c r="R348" s="15" t="s">
        <v>19</v>
      </c>
      <c r="S348" s="27" t="s">
        <v>20</v>
      </c>
      <c r="T348" s="28">
        <v>13100</v>
      </c>
      <c r="U348" s="19" t="s">
        <v>21</v>
      </c>
      <c r="V348" s="20">
        <f t="shared" si="40"/>
        <v>13100</v>
      </c>
      <c r="W348" s="21">
        <f t="shared" si="38"/>
        <v>375.96999999999997</v>
      </c>
      <c r="X348" s="22" t="s">
        <v>22</v>
      </c>
      <c r="Y348" s="22">
        <f t="shared" si="39"/>
        <v>398.24</v>
      </c>
      <c r="Z348" s="22">
        <v>23.25</v>
      </c>
      <c r="AA348" s="23">
        <f t="shared" si="41"/>
        <v>797.46</v>
      </c>
      <c r="AB348" s="23">
        <f t="shared" si="42"/>
        <v>12302.54</v>
      </c>
      <c r="AC348" s="24" t="s">
        <v>23</v>
      </c>
    </row>
    <row r="349" spans="15:29" s="25" customFormat="1" ht="37.5" customHeight="1" x14ac:dyDescent="0.25">
      <c r="O349" s="13">
        <v>344</v>
      </c>
      <c r="P349" s="26" t="s">
        <v>519</v>
      </c>
      <c r="Q349" s="15" t="s">
        <v>105</v>
      </c>
      <c r="R349" s="15" t="s">
        <v>520</v>
      </c>
      <c r="S349" s="27" t="s">
        <v>44</v>
      </c>
      <c r="T349" s="28">
        <v>25000</v>
      </c>
      <c r="U349" s="19" t="s">
        <v>21</v>
      </c>
      <c r="V349" s="20">
        <f t="shared" si="40"/>
        <v>25000</v>
      </c>
      <c r="W349" s="21">
        <f t="shared" si="38"/>
        <v>717.5</v>
      </c>
      <c r="X349" s="22"/>
      <c r="Y349" s="22">
        <f t="shared" si="39"/>
        <v>760</v>
      </c>
      <c r="Z349" s="22"/>
      <c r="AA349" s="23">
        <f>+W349+Y349</f>
        <v>1477.5</v>
      </c>
      <c r="AB349" s="23">
        <f>+V349-W349-Y349</f>
        <v>23522.5</v>
      </c>
      <c r="AC349" s="24" t="s">
        <v>32</v>
      </c>
    </row>
    <row r="350" spans="15:29" s="25" customFormat="1" ht="37.5" customHeight="1" x14ac:dyDescent="0.25">
      <c r="O350" s="13">
        <v>345</v>
      </c>
      <c r="P350" s="26" t="s">
        <v>521</v>
      </c>
      <c r="Q350" s="15" t="s">
        <v>30</v>
      </c>
      <c r="R350" s="15" t="s">
        <v>31</v>
      </c>
      <c r="S350" s="27" t="s">
        <v>20</v>
      </c>
      <c r="T350" s="28">
        <v>10000</v>
      </c>
      <c r="U350" s="19" t="s">
        <v>21</v>
      </c>
      <c r="V350" s="20">
        <f t="shared" si="40"/>
        <v>10000</v>
      </c>
      <c r="W350" s="21">
        <f t="shared" si="38"/>
        <v>287</v>
      </c>
      <c r="X350" s="22" t="s">
        <v>22</v>
      </c>
      <c r="Y350" s="22">
        <f t="shared" si="39"/>
        <v>304</v>
      </c>
      <c r="Z350" s="22">
        <v>4538.95</v>
      </c>
      <c r="AA350" s="23">
        <f t="shared" si="41"/>
        <v>5129.95</v>
      </c>
      <c r="AB350" s="23">
        <f t="shared" si="42"/>
        <v>4870.05</v>
      </c>
      <c r="AC350" s="24" t="s">
        <v>32</v>
      </c>
    </row>
    <row r="351" spans="15:29" s="25" customFormat="1" ht="37.5" customHeight="1" x14ac:dyDescent="0.25">
      <c r="O351" s="13">
        <v>346</v>
      </c>
      <c r="P351" s="26" t="s">
        <v>522</v>
      </c>
      <c r="Q351" s="15" t="s">
        <v>523</v>
      </c>
      <c r="R351" s="15" t="s">
        <v>229</v>
      </c>
      <c r="S351" s="27" t="s">
        <v>44</v>
      </c>
      <c r="T351" s="28">
        <v>33500</v>
      </c>
      <c r="U351" s="19" t="s">
        <v>21</v>
      </c>
      <c r="V351" s="20">
        <f t="shared" si="40"/>
        <v>33500</v>
      </c>
      <c r="W351" s="21">
        <f t="shared" si="38"/>
        <v>961.45</v>
      </c>
      <c r="X351" s="22" t="s">
        <v>22</v>
      </c>
      <c r="Y351" s="22">
        <f t="shared" si="39"/>
        <v>1018.4</v>
      </c>
      <c r="Z351" s="22">
        <v>4227.42</v>
      </c>
      <c r="AA351" s="23">
        <f t="shared" si="41"/>
        <v>6207.27</v>
      </c>
      <c r="AB351" s="23">
        <f t="shared" si="42"/>
        <v>27292.729999999996</v>
      </c>
      <c r="AC351" s="24" t="s">
        <v>23</v>
      </c>
    </row>
    <row r="352" spans="15:29" s="25" customFormat="1" ht="37.5" customHeight="1" x14ac:dyDescent="0.25">
      <c r="O352" s="13">
        <v>347</v>
      </c>
      <c r="P352" s="26" t="s">
        <v>524</v>
      </c>
      <c r="Q352" s="15" t="s">
        <v>55</v>
      </c>
      <c r="R352" s="15" t="s">
        <v>56</v>
      </c>
      <c r="S352" s="27" t="s">
        <v>36</v>
      </c>
      <c r="T352" s="28">
        <v>65000</v>
      </c>
      <c r="U352" s="19" t="s">
        <v>21</v>
      </c>
      <c r="V352" s="20">
        <f t="shared" si="40"/>
        <v>65000</v>
      </c>
      <c r="W352" s="21">
        <f t="shared" si="38"/>
        <v>1865.5</v>
      </c>
      <c r="X352" s="22">
        <v>4427.58</v>
      </c>
      <c r="Y352" s="22">
        <f t="shared" si="39"/>
        <v>1976</v>
      </c>
      <c r="Z352" s="22">
        <v>12573.25</v>
      </c>
      <c r="AA352" s="23">
        <f>+W352+X352+Y352+Z352</f>
        <v>20842.330000000002</v>
      </c>
      <c r="AB352" s="23">
        <f>+V352-W352-X352-Y352-Z352</f>
        <v>44157.67</v>
      </c>
      <c r="AC352" s="24" t="s">
        <v>32</v>
      </c>
    </row>
    <row r="353" spans="15:29" s="25" customFormat="1" ht="37.5" customHeight="1" x14ac:dyDescent="0.25">
      <c r="O353" s="13">
        <v>348</v>
      </c>
      <c r="P353" s="26" t="s">
        <v>525</v>
      </c>
      <c r="Q353" s="15" t="s">
        <v>326</v>
      </c>
      <c r="R353" s="15" t="s">
        <v>48</v>
      </c>
      <c r="S353" s="27" t="s">
        <v>20</v>
      </c>
      <c r="T353" s="28">
        <v>10000</v>
      </c>
      <c r="U353" s="19" t="s">
        <v>21</v>
      </c>
      <c r="V353" s="20">
        <f t="shared" si="40"/>
        <v>10000</v>
      </c>
      <c r="W353" s="21">
        <f t="shared" si="38"/>
        <v>287</v>
      </c>
      <c r="X353" s="22" t="s">
        <v>22</v>
      </c>
      <c r="Y353" s="22">
        <f t="shared" si="39"/>
        <v>304</v>
      </c>
      <c r="Z353" s="22" t="s">
        <v>22</v>
      </c>
      <c r="AA353" s="23">
        <f>+W353+Y353</f>
        <v>591</v>
      </c>
      <c r="AB353" s="23">
        <f>+V353-W353-Y353</f>
        <v>9409</v>
      </c>
      <c r="AC353" s="24" t="s">
        <v>23</v>
      </c>
    </row>
    <row r="354" spans="15:29" s="25" customFormat="1" ht="37.5" customHeight="1" x14ac:dyDescent="0.25">
      <c r="O354" s="13">
        <v>349</v>
      </c>
      <c r="P354" s="26" t="s">
        <v>526</v>
      </c>
      <c r="Q354" s="15" t="s">
        <v>527</v>
      </c>
      <c r="R354" s="15" t="s">
        <v>56</v>
      </c>
      <c r="S354" s="27" t="s">
        <v>36</v>
      </c>
      <c r="T354" s="28">
        <v>75000</v>
      </c>
      <c r="U354" s="19" t="s">
        <v>21</v>
      </c>
      <c r="V354" s="20">
        <f t="shared" si="40"/>
        <v>75000</v>
      </c>
      <c r="W354" s="21">
        <f t="shared" si="38"/>
        <v>2152.5</v>
      </c>
      <c r="X354" s="22">
        <v>6309.38</v>
      </c>
      <c r="Y354" s="22">
        <f t="shared" si="39"/>
        <v>2280</v>
      </c>
      <c r="Z354" s="22">
        <v>18757.14</v>
      </c>
      <c r="AA354" s="23">
        <f>+W354+X354+Y354+Z354</f>
        <v>29499.02</v>
      </c>
      <c r="AB354" s="23">
        <f>+V354-W354-X354-Y354-Z354</f>
        <v>45500.979999999996</v>
      </c>
      <c r="AC354" s="24" t="s">
        <v>32</v>
      </c>
    </row>
    <row r="355" spans="15:29" s="25" customFormat="1" ht="37.5" customHeight="1" x14ac:dyDescent="0.25">
      <c r="O355" s="13">
        <v>350</v>
      </c>
      <c r="P355" s="26" t="s">
        <v>528</v>
      </c>
      <c r="Q355" s="31" t="s">
        <v>100</v>
      </c>
      <c r="R355" s="15" t="s">
        <v>148</v>
      </c>
      <c r="S355" s="27" t="s">
        <v>20</v>
      </c>
      <c r="T355" s="28">
        <v>13200</v>
      </c>
      <c r="U355" s="19" t="s">
        <v>21</v>
      </c>
      <c r="V355" s="20">
        <f t="shared" si="40"/>
        <v>13200</v>
      </c>
      <c r="W355" s="21">
        <f t="shared" si="38"/>
        <v>378.84</v>
      </c>
      <c r="X355" s="22" t="s">
        <v>22</v>
      </c>
      <c r="Y355" s="22">
        <f t="shared" si="39"/>
        <v>401.28</v>
      </c>
      <c r="Z355" s="22">
        <v>5035.7700000000004</v>
      </c>
      <c r="AA355" s="23">
        <f>+W355+Y355+Z355</f>
        <v>5815.89</v>
      </c>
      <c r="AB355" s="23">
        <f>+V355-W355-Y355-Z355</f>
        <v>7384.1099999999988</v>
      </c>
      <c r="AC355" s="24" t="s">
        <v>23</v>
      </c>
    </row>
    <row r="356" spans="15:29" s="25" customFormat="1" ht="37.5" customHeight="1" x14ac:dyDescent="0.25">
      <c r="O356" s="13">
        <v>351</v>
      </c>
      <c r="P356" s="26" t="s">
        <v>529</v>
      </c>
      <c r="Q356" s="31" t="s">
        <v>265</v>
      </c>
      <c r="R356" s="15" t="s">
        <v>129</v>
      </c>
      <c r="S356" s="27" t="s">
        <v>44</v>
      </c>
      <c r="T356" s="28">
        <f>22000+6500</f>
        <v>28500</v>
      </c>
      <c r="U356" s="19" t="s">
        <v>21</v>
      </c>
      <c r="V356" s="20">
        <f t="shared" si="40"/>
        <v>28500</v>
      </c>
      <c r="W356" s="21">
        <f t="shared" si="38"/>
        <v>817.95</v>
      </c>
      <c r="X356" s="22" t="s">
        <v>22</v>
      </c>
      <c r="Y356" s="22">
        <f t="shared" si="39"/>
        <v>866.4</v>
      </c>
      <c r="Z356" s="22">
        <v>2103.9899999999998</v>
      </c>
      <c r="AA356" s="23">
        <f>+W356+Y356+Z356</f>
        <v>3788.3399999999997</v>
      </c>
      <c r="AB356" s="23">
        <f>+V356-W356-Y356-Z356</f>
        <v>24711.659999999996</v>
      </c>
      <c r="AC356" s="24" t="s">
        <v>32</v>
      </c>
    </row>
    <row r="357" spans="15:29" s="25" customFormat="1" ht="37.5" customHeight="1" x14ac:dyDescent="0.25">
      <c r="O357" s="13">
        <v>352</v>
      </c>
      <c r="P357" s="26" t="s">
        <v>530</v>
      </c>
      <c r="Q357" s="31" t="s">
        <v>55</v>
      </c>
      <c r="R357" s="15" t="s">
        <v>31</v>
      </c>
      <c r="S357" s="27" t="s">
        <v>20</v>
      </c>
      <c r="T357" s="28">
        <v>10000</v>
      </c>
      <c r="U357" s="19" t="s">
        <v>21</v>
      </c>
      <c r="V357" s="20">
        <f t="shared" si="40"/>
        <v>10000</v>
      </c>
      <c r="W357" s="21">
        <f t="shared" si="38"/>
        <v>287</v>
      </c>
      <c r="X357" s="22" t="s">
        <v>22</v>
      </c>
      <c r="Y357" s="22">
        <f t="shared" si="39"/>
        <v>304</v>
      </c>
      <c r="Z357" s="22">
        <v>2281.5700000000002</v>
      </c>
      <c r="AA357" s="23">
        <f>+W357+Y357+Z357</f>
        <v>2872.57</v>
      </c>
      <c r="AB357" s="23">
        <f>+V357-W357-Y357-Z357</f>
        <v>7127.43</v>
      </c>
      <c r="AC357" s="24" t="s">
        <v>32</v>
      </c>
    </row>
    <row r="358" spans="15:29" s="25" customFormat="1" ht="37.5" customHeight="1" x14ac:dyDescent="0.25">
      <c r="O358" s="30">
        <v>353</v>
      </c>
      <c r="P358" s="26" t="s">
        <v>531</v>
      </c>
      <c r="Q358" s="15" t="s">
        <v>532</v>
      </c>
      <c r="R358" s="15" t="s">
        <v>51</v>
      </c>
      <c r="S358" s="27" t="s">
        <v>36</v>
      </c>
      <c r="T358" s="28">
        <v>85000</v>
      </c>
      <c r="U358" s="19" t="s">
        <v>21</v>
      </c>
      <c r="V358" s="20">
        <f t="shared" si="40"/>
        <v>85000</v>
      </c>
      <c r="W358" s="21">
        <f t="shared" si="38"/>
        <v>2439.5</v>
      </c>
      <c r="X358" s="22">
        <v>8239.4599999999991</v>
      </c>
      <c r="Y358" s="22">
        <f t="shared" si="39"/>
        <v>2584</v>
      </c>
      <c r="Z358" s="22">
        <v>30890.35</v>
      </c>
      <c r="AA358" s="23">
        <f>+W358+X358+Y358+Z358</f>
        <v>44153.31</v>
      </c>
      <c r="AB358" s="23">
        <f>+V358-W358-X358-Y358-Z358</f>
        <v>40846.69000000001</v>
      </c>
      <c r="AC358" s="24" t="s">
        <v>32</v>
      </c>
    </row>
    <row r="359" spans="15:29" s="25" customFormat="1" ht="37.5" customHeight="1" x14ac:dyDescent="0.25">
      <c r="O359" s="13">
        <v>354</v>
      </c>
      <c r="P359" s="26" t="s">
        <v>533</v>
      </c>
      <c r="Q359" s="15" t="s">
        <v>141</v>
      </c>
      <c r="R359" s="15" t="s">
        <v>31</v>
      </c>
      <c r="S359" s="27" t="s">
        <v>20</v>
      </c>
      <c r="T359" s="28">
        <v>10000</v>
      </c>
      <c r="U359" s="19" t="s">
        <v>21</v>
      </c>
      <c r="V359" s="20">
        <f t="shared" si="40"/>
        <v>10000</v>
      </c>
      <c r="W359" s="21">
        <f t="shared" si="38"/>
        <v>287</v>
      </c>
      <c r="X359" s="22" t="s">
        <v>22</v>
      </c>
      <c r="Y359" s="22">
        <f t="shared" si="39"/>
        <v>304</v>
      </c>
      <c r="Z359" s="22">
        <v>23.25</v>
      </c>
      <c r="AA359" s="34">
        <f>+W359+Y359+Z359</f>
        <v>614.25</v>
      </c>
      <c r="AB359" s="23">
        <f>+V359-W359-Y359-Z359</f>
        <v>9385.75</v>
      </c>
      <c r="AC359" s="24" t="s">
        <v>32</v>
      </c>
    </row>
    <row r="360" spans="15:29" s="25" customFormat="1" ht="37.5" customHeight="1" x14ac:dyDescent="0.25">
      <c r="O360" s="13">
        <v>355</v>
      </c>
      <c r="P360" s="26" t="s">
        <v>534</v>
      </c>
      <c r="Q360" s="15" t="s">
        <v>105</v>
      </c>
      <c r="R360" s="15" t="s">
        <v>19</v>
      </c>
      <c r="S360" s="27" t="s">
        <v>71</v>
      </c>
      <c r="T360" s="28">
        <v>10000</v>
      </c>
      <c r="U360" s="19" t="s">
        <v>21</v>
      </c>
      <c r="V360" s="20">
        <f t="shared" si="40"/>
        <v>10000</v>
      </c>
      <c r="W360" s="21">
        <f t="shared" si="38"/>
        <v>287</v>
      </c>
      <c r="X360" s="22"/>
      <c r="Y360" s="22">
        <f t="shared" si="39"/>
        <v>304</v>
      </c>
      <c r="Z360" s="22"/>
      <c r="AA360" s="34">
        <f>+W360+Y360</f>
        <v>591</v>
      </c>
      <c r="AB360" s="23">
        <f>+V360-W360-Y360</f>
        <v>9409</v>
      </c>
      <c r="AC360" s="24"/>
    </row>
    <row r="361" spans="15:29" s="25" customFormat="1" ht="37.5" customHeight="1" x14ac:dyDescent="0.25">
      <c r="O361" s="13">
        <v>356</v>
      </c>
      <c r="P361" s="26" t="s">
        <v>535</v>
      </c>
      <c r="Q361" s="15" t="s">
        <v>348</v>
      </c>
      <c r="R361" s="15" t="s">
        <v>19</v>
      </c>
      <c r="S361" s="27" t="s">
        <v>20</v>
      </c>
      <c r="T361" s="28">
        <v>10000</v>
      </c>
      <c r="U361" s="19" t="s">
        <v>21</v>
      </c>
      <c r="V361" s="20">
        <f t="shared" si="40"/>
        <v>10000</v>
      </c>
      <c r="W361" s="21">
        <f t="shared" si="38"/>
        <v>287</v>
      </c>
      <c r="X361" s="22" t="s">
        <v>22</v>
      </c>
      <c r="Y361" s="22">
        <f t="shared" si="39"/>
        <v>304</v>
      </c>
      <c r="Z361" s="22">
        <v>253.37</v>
      </c>
      <c r="AA361" s="34">
        <f>+W361+Y361+Z361</f>
        <v>844.37</v>
      </c>
      <c r="AB361" s="23">
        <f>+V361-W361-Y361-Z361</f>
        <v>9155.6299999999992</v>
      </c>
      <c r="AC361" s="24" t="s">
        <v>23</v>
      </c>
    </row>
    <row r="362" spans="15:29" s="25" customFormat="1" ht="37.5" customHeight="1" x14ac:dyDescent="0.25">
      <c r="O362" s="13">
        <v>357</v>
      </c>
      <c r="P362" s="26" t="s">
        <v>536</v>
      </c>
      <c r="Q362" s="15" t="s">
        <v>63</v>
      </c>
      <c r="R362" s="15" t="s">
        <v>19</v>
      </c>
      <c r="S362" s="27" t="s">
        <v>20</v>
      </c>
      <c r="T362" s="28">
        <v>10000</v>
      </c>
      <c r="U362" s="19" t="s">
        <v>21</v>
      </c>
      <c r="V362" s="20">
        <f t="shared" si="40"/>
        <v>10000</v>
      </c>
      <c r="W362" s="21">
        <f t="shared" si="38"/>
        <v>287</v>
      </c>
      <c r="X362" s="22" t="s">
        <v>22</v>
      </c>
      <c r="Y362" s="22">
        <f t="shared" si="39"/>
        <v>304</v>
      </c>
      <c r="Z362" s="22">
        <v>23.25</v>
      </c>
      <c r="AA362" s="34">
        <f>+W362+Y362+Z362</f>
        <v>614.25</v>
      </c>
      <c r="AB362" s="23">
        <f>+V362-W362-Y362-Z362</f>
        <v>9385.75</v>
      </c>
      <c r="AC362" s="24" t="s">
        <v>23</v>
      </c>
    </row>
    <row r="363" spans="15:29" s="25" customFormat="1" ht="37.5" customHeight="1" x14ac:dyDescent="0.25">
      <c r="O363" s="30">
        <v>358</v>
      </c>
      <c r="P363" s="26" t="s">
        <v>537</v>
      </c>
      <c r="Q363" s="15" t="s">
        <v>326</v>
      </c>
      <c r="R363" s="15" t="s">
        <v>76</v>
      </c>
      <c r="S363" s="27" t="s">
        <v>36</v>
      </c>
      <c r="T363" s="28">
        <v>28000</v>
      </c>
      <c r="U363" s="19" t="s">
        <v>21</v>
      </c>
      <c r="V363" s="20">
        <f t="shared" si="40"/>
        <v>28000</v>
      </c>
      <c r="W363" s="21">
        <f t="shared" si="38"/>
        <v>803.6</v>
      </c>
      <c r="X363" s="22" t="s">
        <v>22</v>
      </c>
      <c r="Y363" s="22">
        <f t="shared" si="39"/>
        <v>851.2</v>
      </c>
      <c r="Z363" s="22">
        <v>1373.37</v>
      </c>
      <c r="AA363" s="34">
        <f>+W363+Y363+Z363</f>
        <v>3028.17</v>
      </c>
      <c r="AB363" s="23">
        <f>+V363-W363-Y363-Z363</f>
        <v>24971.83</v>
      </c>
      <c r="AC363" s="24" t="s">
        <v>32</v>
      </c>
    </row>
    <row r="364" spans="15:29" s="25" customFormat="1" ht="37.5" customHeight="1" x14ac:dyDescent="0.25">
      <c r="O364" s="13">
        <v>359</v>
      </c>
      <c r="P364" s="26" t="s">
        <v>538</v>
      </c>
      <c r="Q364" s="15" t="s">
        <v>30</v>
      </c>
      <c r="R364" s="15" t="s">
        <v>48</v>
      </c>
      <c r="S364" s="27" t="s">
        <v>20</v>
      </c>
      <c r="T364" s="28">
        <v>10000</v>
      </c>
      <c r="U364" s="19" t="s">
        <v>21</v>
      </c>
      <c r="V364" s="20">
        <f t="shared" si="40"/>
        <v>10000</v>
      </c>
      <c r="W364" s="21">
        <f t="shared" si="38"/>
        <v>287</v>
      </c>
      <c r="X364" s="22" t="s">
        <v>22</v>
      </c>
      <c r="Y364" s="22">
        <f t="shared" si="39"/>
        <v>304</v>
      </c>
      <c r="Z364" s="22">
        <v>3346.49</v>
      </c>
      <c r="AA364" s="34">
        <f>+W364+Y364+Z364</f>
        <v>3937.49</v>
      </c>
      <c r="AB364" s="23">
        <f>+V364-W364-Y364-Z364</f>
        <v>6062.51</v>
      </c>
      <c r="AC364" s="24" t="s">
        <v>23</v>
      </c>
    </row>
    <row r="365" spans="15:29" s="25" customFormat="1" ht="37.5" customHeight="1" x14ac:dyDescent="0.25">
      <c r="O365" s="13">
        <v>360</v>
      </c>
      <c r="P365" s="26" t="s">
        <v>539</v>
      </c>
      <c r="Q365" s="15" t="s">
        <v>95</v>
      </c>
      <c r="R365" s="15" t="s">
        <v>19</v>
      </c>
      <c r="S365" s="27" t="s">
        <v>20</v>
      </c>
      <c r="T365" s="28">
        <v>10000</v>
      </c>
      <c r="U365" s="19" t="s">
        <v>21</v>
      </c>
      <c r="V365" s="20">
        <f t="shared" si="40"/>
        <v>10000</v>
      </c>
      <c r="W365" s="21">
        <f t="shared" si="38"/>
        <v>287</v>
      </c>
      <c r="X365" s="22" t="s">
        <v>22</v>
      </c>
      <c r="Y365" s="22">
        <f t="shared" si="39"/>
        <v>304</v>
      </c>
      <c r="Z365" s="22">
        <v>23.25</v>
      </c>
      <c r="AA365" s="34">
        <f>+W365+Y365+Z365</f>
        <v>614.25</v>
      </c>
      <c r="AB365" s="23">
        <f>+V365-W365-Y365-Z365</f>
        <v>9385.75</v>
      </c>
      <c r="AC365" s="24" t="s">
        <v>23</v>
      </c>
    </row>
    <row r="366" spans="15:29" s="25" customFormat="1" ht="37.5" customHeight="1" x14ac:dyDescent="0.25">
      <c r="O366" s="13">
        <v>361</v>
      </c>
      <c r="P366" s="26" t="s">
        <v>540</v>
      </c>
      <c r="Q366" s="15" t="s">
        <v>105</v>
      </c>
      <c r="R366" s="15" t="s">
        <v>19</v>
      </c>
      <c r="S366" s="27" t="s">
        <v>71</v>
      </c>
      <c r="T366" s="28">
        <v>10000</v>
      </c>
      <c r="U366" s="19" t="s">
        <v>21</v>
      </c>
      <c r="V366" s="20">
        <f t="shared" si="40"/>
        <v>10000</v>
      </c>
      <c r="W366" s="21">
        <f t="shared" si="38"/>
        <v>287</v>
      </c>
      <c r="X366" s="22" t="s">
        <v>22</v>
      </c>
      <c r="Y366" s="22">
        <f t="shared" si="39"/>
        <v>304</v>
      </c>
      <c r="Z366" s="22" t="s">
        <v>22</v>
      </c>
      <c r="AA366" s="34">
        <f>+W366+Y366</f>
        <v>591</v>
      </c>
      <c r="AB366" s="23">
        <f>+V366-W366-Y366</f>
        <v>9409</v>
      </c>
      <c r="AC366" s="24" t="s">
        <v>23</v>
      </c>
    </row>
    <row r="367" spans="15:29" s="25" customFormat="1" ht="37.5" customHeight="1" x14ac:dyDescent="0.25">
      <c r="O367" s="13">
        <v>362</v>
      </c>
      <c r="P367" s="26" t="s">
        <v>541</v>
      </c>
      <c r="Q367" s="15" t="s">
        <v>75</v>
      </c>
      <c r="R367" s="15" t="s">
        <v>31</v>
      </c>
      <c r="S367" s="27" t="s">
        <v>20</v>
      </c>
      <c r="T367" s="28">
        <v>10000</v>
      </c>
      <c r="U367" s="19" t="s">
        <v>21</v>
      </c>
      <c r="V367" s="20">
        <f t="shared" si="40"/>
        <v>10000</v>
      </c>
      <c r="W367" s="21">
        <f t="shared" si="38"/>
        <v>287</v>
      </c>
      <c r="X367" s="22" t="s">
        <v>22</v>
      </c>
      <c r="Y367" s="22">
        <f t="shared" si="39"/>
        <v>304</v>
      </c>
      <c r="Z367" s="22">
        <v>2281.5700000000002</v>
      </c>
      <c r="AA367" s="23">
        <f>+W367+Y367+Z367</f>
        <v>2872.57</v>
      </c>
      <c r="AB367" s="23">
        <f>+V367-W367-Y367-Z367</f>
        <v>7127.43</v>
      </c>
      <c r="AC367" s="24" t="s">
        <v>32</v>
      </c>
    </row>
    <row r="368" spans="15:29" s="25" customFormat="1" ht="37.5" customHeight="1" x14ac:dyDescent="0.25">
      <c r="O368" s="13">
        <v>363</v>
      </c>
      <c r="P368" s="26" t="s">
        <v>542</v>
      </c>
      <c r="Q368" s="15" t="s">
        <v>543</v>
      </c>
      <c r="R368" s="15" t="s">
        <v>19</v>
      </c>
      <c r="S368" s="27" t="s">
        <v>20</v>
      </c>
      <c r="T368" s="28">
        <v>10000</v>
      </c>
      <c r="U368" s="19" t="s">
        <v>21</v>
      </c>
      <c r="V368" s="20">
        <f t="shared" si="40"/>
        <v>10000</v>
      </c>
      <c r="W368" s="21">
        <f t="shared" si="38"/>
        <v>287</v>
      </c>
      <c r="X368" s="22" t="s">
        <v>22</v>
      </c>
      <c r="Y368" s="22">
        <f t="shared" si="39"/>
        <v>304</v>
      </c>
      <c r="Z368" s="22">
        <v>2881.57</v>
      </c>
      <c r="AA368" s="23">
        <f>+W368+Y368+Z368</f>
        <v>3472.57</v>
      </c>
      <c r="AB368" s="23">
        <f>+V368-W368-Y368-Z368</f>
        <v>6527.43</v>
      </c>
      <c r="AC368" s="24" t="s">
        <v>23</v>
      </c>
    </row>
    <row r="369" spans="15:29" s="25" customFormat="1" ht="37.5" customHeight="1" x14ac:dyDescent="0.25">
      <c r="O369" s="30">
        <v>364</v>
      </c>
      <c r="P369" s="26" t="s">
        <v>544</v>
      </c>
      <c r="Q369" s="31" t="s">
        <v>55</v>
      </c>
      <c r="R369" s="15" t="s">
        <v>31</v>
      </c>
      <c r="S369" s="27" t="s">
        <v>20</v>
      </c>
      <c r="T369" s="28">
        <v>10000</v>
      </c>
      <c r="U369" s="19" t="s">
        <v>21</v>
      </c>
      <c r="V369" s="20">
        <f t="shared" si="40"/>
        <v>10000</v>
      </c>
      <c r="W369" s="21">
        <f t="shared" si="38"/>
        <v>287</v>
      </c>
      <c r="X369" s="22" t="s">
        <v>22</v>
      </c>
      <c r="Y369" s="22">
        <f t="shared" si="39"/>
        <v>304</v>
      </c>
      <c r="Z369" s="22">
        <v>1373.37</v>
      </c>
      <c r="AA369" s="23">
        <f>+W369+Y369+Z369</f>
        <v>1964.37</v>
      </c>
      <c r="AB369" s="23">
        <f>+V369-W369-Y369-Z369</f>
        <v>8035.63</v>
      </c>
      <c r="AC369" s="24" t="s">
        <v>32</v>
      </c>
    </row>
    <row r="370" spans="15:29" s="25" customFormat="1" ht="37.5" customHeight="1" x14ac:dyDescent="0.25">
      <c r="O370" s="13">
        <v>365</v>
      </c>
      <c r="P370" s="26" t="s">
        <v>545</v>
      </c>
      <c r="Q370" s="15" t="s">
        <v>484</v>
      </c>
      <c r="R370" s="15" t="s">
        <v>56</v>
      </c>
      <c r="S370" s="27" t="s">
        <v>36</v>
      </c>
      <c r="T370" s="28">
        <v>75000</v>
      </c>
      <c r="U370" s="19" t="s">
        <v>21</v>
      </c>
      <c r="V370" s="20">
        <f t="shared" si="40"/>
        <v>75000</v>
      </c>
      <c r="W370" s="21">
        <f t="shared" si="38"/>
        <v>2152.5</v>
      </c>
      <c r="X370" s="22">
        <v>6309.38</v>
      </c>
      <c r="Y370" s="22">
        <f t="shared" si="39"/>
        <v>2280</v>
      </c>
      <c r="Z370" s="22">
        <v>21966.89</v>
      </c>
      <c r="AA370" s="23">
        <f>+W370+X370+Y370+Z370</f>
        <v>32708.77</v>
      </c>
      <c r="AB370" s="23">
        <f>+V370-W370-X370-Y370-Z370</f>
        <v>42291.229999999996</v>
      </c>
      <c r="AC370" s="24" t="s">
        <v>32</v>
      </c>
    </row>
    <row r="371" spans="15:29" s="25" customFormat="1" ht="37.5" customHeight="1" x14ac:dyDescent="0.25">
      <c r="O371" s="13">
        <v>366</v>
      </c>
      <c r="P371" s="26" t="s">
        <v>546</v>
      </c>
      <c r="Q371" s="15" t="s">
        <v>116</v>
      </c>
      <c r="R371" s="15" t="s">
        <v>117</v>
      </c>
      <c r="S371" s="27" t="s">
        <v>20</v>
      </c>
      <c r="T371" s="28">
        <v>10000</v>
      </c>
      <c r="U371" s="19" t="s">
        <v>21</v>
      </c>
      <c r="V371" s="20">
        <f t="shared" si="40"/>
        <v>10000</v>
      </c>
      <c r="W371" s="21">
        <f t="shared" si="38"/>
        <v>287</v>
      </c>
      <c r="X371" s="22" t="s">
        <v>22</v>
      </c>
      <c r="Y371" s="22">
        <f t="shared" si="39"/>
        <v>304</v>
      </c>
      <c r="Z371" s="22">
        <v>23.25</v>
      </c>
      <c r="AA371" s="23">
        <f>+W371+Y371+Z371</f>
        <v>614.25</v>
      </c>
      <c r="AB371" s="23">
        <f>+V371-W371-Y371-Z371</f>
        <v>9385.75</v>
      </c>
      <c r="AC371" s="24" t="s">
        <v>23</v>
      </c>
    </row>
    <row r="372" spans="15:29" s="25" customFormat="1" ht="37.5" customHeight="1" x14ac:dyDescent="0.25">
      <c r="O372" s="13">
        <v>367</v>
      </c>
      <c r="P372" s="26" t="s">
        <v>547</v>
      </c>
      <c r="Q372" s="15" t="s">
        <v>206</v>
      </c>
      <c r="R372" s="15" t="s">
        <v>201</v>
      </c>
      <c r="S372" s="27" t="s">
        <v>36</v>
      </c>
      <c r="T372" s="28">
        <v>95000</v>
      </c>
      <c r="U372" s="19" t="s">
        <v>21</v>
      </c>
      <c r="V372" s="20">
        <f t="shared" si="40"/>
        <v>95000</v>
      </c>
      <c r="W372" s="21">
        <f t="shared" si="38"/>
        <v>2726.5</v>
      </c>
      <c r="X372" s="22">
        <v>10929.24</v>
      </c>
      <c r="Y372" s="22">
        <f t="shared" si="39"/>
        <v>2888</v>
      </c>
      <c r="Z372" s="22">
        <v>3045.73</v>
      </c>
      <c r="AA372" s="23">
        <f>+W372+X372+Y372+Z372</f>
        <v>19589.469999999998</v>
      </c>
      <c r="AB372" s="23">
        <f>+V372-W372-X372-Y372-Z372</f>
        <v>75410.53</v>
      </c>
      <c r="AC372" s="24" t="s">
        <v>23</v>
      </c>
    </row>
    <row r="373" spans="15:29" s="25" customFormat="1" ht="37.5" customHeight="1" x14ac:dyDescent="0.25">
      <c r="O373" s="13">
        <v>368</v>
      </c>
      <c r="P373" s="26" t="s">
        <v>548</v>
      </c>
      <c r="Q373" s="31" t="s">
        <v>55</v>
      </c>
      <c r="R373" s="15" t="s">
        <v>48</v>
      </c>
      <c r="S373" s="27" t="s">
        <v>20</v>
      </c>
      <c r="T373" s="28">
        <v>11000</v>
      </c>
      <c r="U373" s="19" t="s">
        <v>21</v>
      </c>
      <c r="V373" s="20">
        <f t="shared" si="40"/>
        <v>11000</v>
      </c>
      <c r="W373" s="21">
        <f t="shared" si="38"/>
        <v>315.7</v>
      </c>
      <c r="X373" s="22" t="s">
        <v>22</v>
      </c>
      <c r="Y373" s="22">
        <f t="shared" si="39"/>
        <v>334.4</v>
      </c>
      <c r="Z373" s="22">
        <v>23.25</v>
      </c>
      <c r="AA373" s="23">
        <f>+W373+Y373+Z373</f>
        <v>673.34999999999991</v>
      </c>
      <c r="AB373" s="23">
        <f>+V373-W373-Y373-Z373</f>
        <v>10326.65</v>
      </c>
      <c r="AC373" s="24" t="s">
        <v>23</v>
      </c>
    </row>
    <row r="374" spans="15:29" s="25" customFormat="1" ht="37.5" customHeight="1" x14ac:dyDescent="0.25">
      <c r="O374" s="13">
        <v>369</v>
      </c>
      <c r="P374" s="26" t="s">
        <v>549</v>
      </c>
      <c r="Q374" s="15" t="s">
        <v>550</v>
      </c>
      <c r="R374" s="15" t="s">
        <v>148</v>
      </c>
      <c r="S374" s="27" t="s">
        <v>20</v>
      </c>
      <c r="T374" s="28">
        <v>19800</v>
      </c>
      <c r="U374" s="19" t="s">
        <v>21</v>
      </c>
      <c r="V374" s="20">
        <f t="shared" si="40"/>
        <v>19800</v>
      </c>
      <c r="W374" s="21">
        <f t="shared" si="38"/>
        <v>568.26</v>
      </c>
      <c r="X374" s="22" t="s">
        <v>22</v>
      </c>
      <c r="Y374" s="22">
        <f t="shared" si="39"/>
        <v>601.91999999999996</v>
      </c>
      <c r="Z374" s="22">
        <v>5206.43</v>
      </c>
      <c r="AA374" s="23">
        <f>+W374+Y374+Z374</f>
        <v>6376.6100000000006</v>
      </c>
      <c r="AB374" s="23">
        <f>+V374-W374-Y374-Z374</f>
        <v>13423.390000000003</v>
      </c>
      <c r="AC374" s="24" t="s">
        <v>23</v>
      </c>
    </row>
    <row r="375" spans="15:29" s="25" customFormat="1" ht="37.5" customHeight="1" x14ac:dyDescent="0.25">
      <c r="O375" s="13">
        <v>370</v>
      </c>
      <c r="P375" s="26" t="s">
        <v>551</v>
      </c>
      <c r="Q375" s="15" t="s">
        <v>63</v>
      </c>
      <c r="R375" s="15" t="s">
        <v>48</v>
      </c>
      <c r="S375" s="27" t="s">
        <v>20</v>
      </c>
      <c r="T375" s="28">
        <v>10000</v>
      </c>
      <c r="U375" s="19" t="s">
        <v>21</v>
      </c>
      <c r="V375" s="20">
        <f t="shared" si="40"/>
        <v>10000</v>
      </c>
      <c r="W375" s="21">
        <f t="shared" si="38"/>
        <v>287</v>
      </c>
      <c r="X375" s="22" t="s">
        <v>22</v>
      </c>
      <c r="Y375" s="22">
        <f t="shared" si="39"/>
        <v>304</v>
      </c>
      <c r="Z375" s="22">
        <v>23.25</v>
      </c>
      <c r="AA375" s="23">
        <f>+W375+Y375+Z375</f>
        <v>614.25</v>
      </c>
      <c r="AB375" s="23">
        <f>+V375-W375-Y375-Z375</f>
        <v>9385.75</v>
      </c>
      <c r="AC375" s="24" t="s">
        <v>23</v>
      </c>
    </row>
    <row r="376" spans="15:29" s="25" customFormat="1" ht="37.5" customHeight="1" x14ac:dyDescent="0.25">
      <c r="O376" s="13">
        <v>371</v>
      </c>
      <c r="P376" s="26" t="s">
        <v>552</v>
      </c>
      <c r="Q376" s="15" t="s">
        <v>125</v>
      </c>
      <c r="R376" s="15" t="s">
        <v>117</v>
      </c>
      <c r="S376" s="27" t="s">
        <v>20</v>
      </c>
      <c r="T376" s="28">
        <v>10000</v>
      </c>
      <c r="U376" s="19" t="s">
        <v>21</v>
      </c>
      <c r="V376" s="20">
        <f t="shared" si="40"/>
        <v>10000</v>
      </c>
      <c r="W376" s="21">
        <f t="shared" si="38"/>
        <v>287</v>
      </c>
      <c r="X376" s="22"/>
      <c r="Y376" s="22">
        <f t="shared" si="39"/>
        <v>304</v>
      </c>
      <c r="Z376" s="22"/>
      <c r="AA376" s="23">
        <f>+W376+Y376</f>
        <v>591</v>
      </c>
      <c r="AB376" s="23">
        <f>+V376-W376-Y376</f>
        <v>9409</v>
      </c>
      <c r="AC376" s="24" t="s">
        <v>23</v>
      </c>
    </row>
    <row r="377" spans="15:29" s="25" customFormat="1" ht="37.5" customHeight="1" x14ac:dyDescent="0.25">
      <c r="O377" s="13">
        <v>372</v>
      </c>
      <c r="P377" s="26" t="s">
        <v>553</v>
      </c>
      <c r="Q377" s="15" t="s">
        <v>341</v>
      </c>
      <c r="R377" s="15" t="s">
        <v>59</v>
      </c>
      <c r="S377" s="27" t="s">
        <v>36</v>
      </c>
      <c r="T377" s="28">
        <v>45000</v>
      </c>
      <c r="U377" s="19" t="s">
        <v>21</v>
      </c>
      <c r="V377" s="20">
        <f t="shared" si="40"/>
        <v>45000</v>
      </c>
      <c r="W377" s="21">
        <f t="shared" si="38"/>
        <v>1291.5</v>
      </c>
      <c r="X377" s="22">
        <v>1148.33</v>
      </c>
      <c r="Y377" s="22">
        <f t="shared" si="39"/>
        <v>1368</v>
      </c>
      <c r="Z377" s="22">
        <v>6998.84</v>
      </c>
      <c r="AA377" s="23">
        <f>+W377+X377+Y377+Z377</f>
        <v>10806.67</v>
      </c>
      <c r="AB377" s="23">
        <f>+V377-W377-X377-Y377-Z377</f>
        <v>34193.33</v>
      </c>
      <c r="AC377" s="24" t="s">
        <v>23</v>
      </c>
    </row>
    <row r="378" spans="15:29" s="25" customFormat="1" ht="37.5" customHeight="1" x14ac:dyDescent="0.25">
      <c r="O378" s="13">
        <v>373</v>
      </c>
      <c r="P378" s="26" t="s">
        <v>554</v>
      </c>
      <c r="Q378" s="15" t="s">
        <v>152</v>
      </c>
      <c r="R378" s="15" t="s">
        <v>114</v>
      </c>
      <c r="S378" s="27" t="s">
        <v>20</v>
      </c>
      <c r="T378" s="28">
        <v>10000</v>
      </c>
      <c r="U378" s="19" t="s">
        <v>21</v>
      </c>
      <c r="V378" s="20">
        <f t="shared" si="40"/>
        <v>10000</v>
      </c>
      <c r="W378" s="21">
        <f t="shared" si="38"/>
        <v>287</v>
      </c>
      <c r="X378" s="22" t="s">
        <v>22</v>
      </c>
      <c r="Y378" s="22">
        <f t="shared" si="39"/>
        <v>304</v>
      </c>
      <c r="Z378" s="22">
        <v>23.25</v>
      </c>
      <c r="AA378" s="23">
        <f>+W378+Y378+Z378</f>
        <v>614.25</v>
      </c>
      <c r="AB378" s="23">
        <f>+V378-W378-Y378-Z378</f>
        <v>9385.75</v>
      </c>
      <c r="AC378" s="24" t="s">
        <v>23</v>
      </c>
    </row>
    <row r="379" spans="15:29" s="25" customFormat="1" ht="37.5" customHeight="1" x14ac:dyDescent="0.25">
      <c r="O379" s="13">
        <v>374</v>
      </c>
      <c r="P379" s="26" t="s">
        <v>555</v>
      </c>
      <c r="Q379" s="15" t="s">
        <v>92</v>
      </c>
      <c r="R379" s="15" t="s">
        <v>41</v>
      </c>
      <c r="S379" s="27" t="s">
        <v>44</v>
      </c>
      <c r="T379" s="28">
        <v>65000</v>
      </c>
      <c r="U379" s="19" t="s">
        <v>21</v>
      </c>
      <c r="V379" s="20">
        <f t="shared" si="40"/>
        <v>65000</v>
      </c>
      <c r="W379" s="21">
        <f t="shared" si="38"/>
        <v>1865.5</v>
      </c>
      <c r="X379" s="22">
        <v>4427.58</v>
      </c>
      <c r="Y379" s="22">
        <f t="shared" si="39"/>
        <v>1976</v>
      </c>
      <c r="Z379" s="22">
        <v>4066.18</v>
      </c>
      <c r="AA379" s="23">
        <f>+W379+X379+Y379+Z379</f>
        <v>12335.26</v>
      </c>
      <c r="AB379" s="23">
        <f>+V379-W379-X379-Y379-Z379</f>
        <v>52664.74</v>
      </c>
      <c r="AC379" s="24" t="s">
        <v>23</v>
      </c>
    </row>
    <row r="380" spans="15:29" s="25" customFormat="1" ht="37.5" customHeight="1" x14ac:dyDescent="0.25">
      <c r="O380" s="13">
        <v>375</v>
      </c>
      <c r="P380" s="26" t="s">
        <v>556</v>
      </c>
      <c r="Q380" s="15" t="s">
        <v>95</v>
      </c>
      <c r="R380" s="15" t="s">
        <v>19</v>
      </c>
      <c r="S380" s="27" t="s">
        <v>20</v>
      </c>
      <c r="T380" s="28">
        <v>10000</v>
      </c>
      <c r="U380" s="19" t="s">
        <v>21</v>
      </c>
      <c r="V380" s="20">
        <f t="shared" si="40"/>
        <v>10000</v>
      </c>
      <c r="W380" s="21">
        <f t="shared" si="38"/>
        <v>287</v>
      </c>
      <c r="X380" s="22" t="s">
        <v>22</v>
      </c>
      <c r="Y380" s="22">
        <f t="shared" si="39"/>
        <v>304</v>
      </c>
      <c r="Z380" s="22">
        <v>23.25</v>
      </c>
      <c r="AA380" s="23">
        <f>+W380+Y380+Z380</f>
        <v>614.25</v>
      </c>
      <c r="AB380" s="23">
        <f>+V380-W380-Y380-Z380</f>
        <v>9385.75</v>
      </c>
      <c r="AC380" s="24" t="s">
        <v>23</v>
      </c>
    </row>
    <row r="381" spans="15:29" s="25" customFormat="1" ht="37.5" customHeight="1" x14ac:dyDescent="0.25">
      <c r="O381" s="13">
        <v>376</v>
      </c>
      <c r="P381" s="26" t="s">
        <v>557</v>
      </c>
      <c r="Q381" s="15" t="s">
        <v>116</v>
      </c>
      <c r="R381" s="15" t="s">
        <v>117</v>
      </c>
      <c r="S381" s="27" t="s">
        <v>20</v>
      </c>
      <c r="T381" s="28">
        <v>10000</v>
      </c>
      <c r="U381" s="19" t="s">
        <v>21</v>
      </c>
      <c r="V381" s="20">
        <f t="shared" si="40"/>
        <v>10000</v>
      </c>
      <c r="W381" s="21">
        <f t="shared" si="38"/>
        <v>287</v>
      </c>
      <c r="X381" s="22" t="s">
        <v>22</v>
      </c>
      <c r="Y381" s="22">
        <f t="shared" si="39"/>
        <v>304</v>
      </c>
      <c r="Z381" s="22">
        <v>23.25</v>
      </c>
      <c r="AA381" s="23">
        <f>+W381+Y381+Z381</f>
        <v>614.25</v>
      </c>
      <c r="AB381" s="23">
        <f>+V381-W381-Y381-Z381</f>
        <v>9385.75</v>
      </c>
      <c r="AC381" s="24" t="s">
        <v>23</v>
      </c>
    </row>
    <row r="382" spans="15:29" s="25" customFormat="1" ht="37.5" customHeight="1" x14ac:dyDescent="0.25">
      <c r="O382" s="13">
        <v>377</v>
      </c>
      <c r="P382" s="26" t="s">
        <v>558</v>
      </c>
      <c r="Q382" s="15" t="s">
        <v>440</v>
      </c>
      <c r="R382" s="15" t="s">
        <v>214</v>
      </c>
      <c r="S382" s="27" t="s">
        <v>44</v>
      </c>
      <c r="T382" s="28">
        <v>30000</v>
      </c>
      <c r="U382" s="19" t="s">
        <v>21</v>
      </c>
      <c r="V382" s="20">
        <f t="shared" si="40"/>
        <v>30000</v>
      </c>
      <c r="W382" s="21">
        <f t="shared" si="38"/>
        <v>861</v>
      </c>
      <c r="X382" s="22" t="s">
        <v>22</v>
      </c>
      <c r="Y382" s="22">
        <f t="shared" si="39"/>
        <v>912</v>
      </c>
      <c r="Z382" s="22">
        <v>253.87</v>
      </c>
      <c r="AA382" s="23">
        <f>+W382+Y382+Z382</f>
        <v>2026.87</v>
      </c>
      <c r="AB382" s="23">
        <f>+V382-W382-Y382-Z382</f>
        <v>27973.13</v>
      </c>
      <c r="AC382" s="24" t="s">
        <v>23</v>
      </c>
    </row>
    <row r="383" spans="15:29" s="25" customFormat="1" ht="37.5" customHeight="1" x14ac:dyDescent="0.25">
      <c r="O383" s="13">
        <v>378</v>
      </c>
      <c r="P383" s="26" t="s">
        <v>559</v>
      </c>
      <c r="Q383" s="15" t="s">
        <v>105</v>
      </c>
      <c r="R383" s="15" t="s">
        <v>19</v>
      </c>
      <c r="S383" s="27" t="s">
        <v>20</v>
      </c>
      <c r="T383" s="28">
        <v>10000</v>
      </c>
      <c r="U383" s="19" t="s">
        <v>21</v>
      </c>
      <c r="V383" s="20">
        <f t="shared" si="40"/>
        <v>10000</v>
      </c>
      <c r="W383" s="21">
        <f t="shared" si="38"/>
        <v>287</v>
      </c>
      <c r="X383" s="22" t="s">
        <v>22</v>
      </c>
      <c r="Y383" s="22">
        <f t="shared" si="39"/>
        <v>304</v>
      </c>
      <c r="Z383" s="22">
        <v>23.25</v>
      </c>
      <c r="AA383" s="23">
        <f>+W383+Y383+Z383</f>
        <v>614.25</v>
      </c>
      <c r="AB383" s="23">
        <f>+V383-W383-Y383-Z383</f>
        <v>9385.75</v>
      </c>
      <c r="AC383" s="24" t="s">
        <v>23</v>
      </c>
    </row>
    <row r="384" spans="15:29" s="25" customFormat="1" ht="37.5" customHeight="1" x14ac:dyDescent="0.25">
      <c r="O384" s="13">
        <v>379</v>
      </c>
      <c r="P384" s="26" t="s">
        <v>560</v>
      </c>
      <c r="Q384" s="15" t="s">
        <v>561</v>
      </c>
      <c r="R384" s="32" t="s">
        <v>562</v>
      </c>
      <c r="S384" s="32" t="s">
        <v>71</v>
      </c>
      <c r="T384" s="35">
        <v>20900</v>
      </c>
      <c r="U384" s="19" t="s">
        <v>21</v>
      </c>
      <c r="V384" s="20">
        <f t="shared" si="40"/>
        <v>20900</v>
      </c>
      <c r="W384" s="21">
        <f t="shared" si="38"/>
        <v>599.83000000000004</v>
      </c>
      <c r="X384" s="22" t="s">
        <v>22</v>
      </c>
      <c r="Y384" s="22">
        <f t="shared" si="39"/>
        <v>635.36</v>
      </c>
      <c r="Z384" s="22">
        <v>1523.25</v>
      </c>
      <c r="AA384" s="23">
        <f>+W384+Y384+Z384</f>
        <v>2758.44</v>
      </c>
      <c r="AB384" s="23">
        <f>+V384-W384-Y384-Z384</f>
        <v>18141.559999999998</v>
      </c>
      <c r="AC384" s="24" t="s">
        <v>32</v>
      </c>
    </row>
    <row r="385" spans="15:29" s="25" customFormat="1" ht="37.5" customHeight="1" x14ac:dyDescent="0.25">
      <c r="O385" s="13">
        <v>380</v>
      </c>
      <c r="P385" s="26" t="s">
        <v>563</v>
      </c>
      <c r="Q385" s="15" t="s">
        <v>25</v>
      </c>
      <c r="R385" s="15" t="s">
        <v>56</v>
      </c>
      <c r="S385" s="27" t="s">
        <v>44</v>
      </c>
      <c r="T385" s="28">
        <v>75000</v>
      </c>
      <c r="U385" s="19" t="s">
        <v>21</v>
      </c>
      <c r="V385" s="20">
        <f t="shared" si="40"/>
        <v>75000</v>
      </c>
      <c r="W385" s="21">
        <f t="shared" si="38"/>
        <v>2152.5</v>
      </c>
      <c r="X385" s="22">
        <v>6309.38</v>
      </c>
      <c r="Y385" s="22">
        <f t="shared" si="39"/>
        <v>2280</v>
      </c>
      <c r="Z385" s="22">
        <v>22537.02</v>
      </c>
      <c r="AA385" s="23">
        <f>+W385+X385+Y385+Z385</f>
        <v>33278.9</v>
      </c>
      <c r="AB385" s="23">
        <f>+V385-W385-X385-Y385-Z385</f>
        <v>41721.099999999991</v>
      </c>
      <c r="AC385" s="24" t="s">
        <v>32</v>
      </c>
    </row>
    <row r="386" spans="15:29" s="25" customFormat="1" ht="37.5" customHeight="1" x14ac:dyDescent="0.25">
      <c r="O386" s="13">
        <v>381</v>
      </c>
      <c r="P386" s="26" t="s">
        <v>564</v>
      </c>
      <c r="Q386" s="15" t="s">
        <v>125</v>
      </c>
      <c r="R386" s="15" t="s">
        <v>48</v>
      </c>
      <c r="S386" s="27" t="s">
        <v>71</v>
      </c>
      <c r="T386" s="28">
        <v>10000</v>
      </c>
      <c r="U386" s="19" t="s">
        <v>21</v>
      </c>
      <c r="V386" s="20">
        <f t="shared" si="40"/>
        <v>10000</v>
      </c>
      <c r="W386" s="21">
        <f t="shared" si="38"/>
        <v>287</v>
      </c>
      <c r="X386" s="22"/>
      <c r="Y386" s="22">
        <f t="shared" si="39"/>
        <v>304</v>
      </c>
      <c r="Z386" s="22"/>
      <c r="AA386" s="23">
        <f>+W386+Y386</f>
        <v>591</v>
      </c>
      <c r="AB386" s="23">
        <f>+V386-W386-Y386</f>
        <v>9409</v>
      </c>
      <c r="AC386" s="24" t="s">
        <v>23</v>
      </c>
    </row>
    <row r="387" spans="15:29" s="25" customFormat="1" ht="37.5" customHeight="1" x14ac:dyDescent="0.25">
      <c r="O387" s="13">
        <v>382</v>
      </c>
      <c r="P387" s="26" t="s">
        <v>565</v>
      </c>
      <c r="Q387" s="15" t="s">
        <v>550</v>
      </c>
      <c r="R387" s="15" t="s">
        <v>235</v>
      </c>
      <c r="S387" s="27" t="s">
        <v>36</v>
      </c>
      <c r="T387" s="28">
        <f>23761.27+4238.73</f>
        <v>28000</v>
      </c>
      <c r="U387" s="19" t="s">
        <v>21</v>
      </c>
      <c r="V387" s="20">
        <f t="shared" si="40"/>
        <v>28000</v>
      </c>
      <c r="W387" s="21">
        <f t="shared" si="38"/>
        <v>803.6</v>
      </c>
      <c r="X387" s="22" t="s">
        <v>22</v>
      </c>
      <c r="Y387" s="22">
        <f t="shared" si="39"/>
        <v>851.2</v>
      </c>
      <c r="Z387" s="22">
        <v>9505.19</v>
      </c>
      <c r="AA387" s="23">
        <f>+W387+Y387+Z387</f>
        <v>11159.990000000002</v>
      </c>
      <c r="AB387" s="23">
        <f>+V387-W387-Y387-Z387</f>
        <v>16840.010000000002</v>
      </c>
      <c r="AC387" s="24" t="s">
        <v>32</v>
      </c>
    </row>
    <row r="388" spans="15:29" s="25" customFormat="1" ht="37.5" customHeight="1" x14ac:dyDescent="0.25">
      <c r="O388" s="13">
        <v>383</v>
      </c>
      <c r="P388" s="26" t="s">
        <v>566</v>
      </c>
      <c r="Q388" s="15" t="s">
        <v>63</v>
      </c>
      <c r="R388" s="15" t="s">
        <v>48</v>
      </c>
      <c r="S388" s="27" t="s">
        <v>20</v>
      </c>
      <c r="T388" s="28">
        <v>10000</v>
      </c>
      <c r="U388" s="19" t="s">
        <v>21</v>
      </c>
      <c r="V388" s="20">
        <f t="shared" si="40"/>
        <v>10000</v>
      </c>
      <c r="W388" s="21">
        <f t="shared" si="38"/>
        <v>287</v>
      </c>
      <c r="X388" s="22" t="s">
        <v>22</v>
      </c>
      <c r="Y388" s="22">
        <f t="shared" si="39"/>
        <v>304</v>
      </c>
      <c r="Z388" s="22">
        <v>23.25</v>
      </c>
      <c r="AA388" s="23">
        <f>+W388+Y388+Z388</f>
        <v>614.25</v>
      </c>
      <c r="AB388" s="23">
        <f>+V388-W388-Y388-Z388</f>
        <v>9385.75</v>
      </c>
      <c r="AC388" s="24" t="s">
        <v>23</v>
      </c>
    </row>
    <row r="389" spans="15:29" s="25" customFormat="1" ht="37.5" customHeight="1" x14ac:dyDescent="0.25">
      <c r="O389" s="13">
        <v>384</v>
      </c>
      <c r="P389" s="26" t="s">
        <v>567</v>
      </c>
      <c r="Q389" s="15" t="s">
        <v>25</v>
      </c>
      <c r="R389" s="15" t="s">
        <v>114</v>
      </c>
      <c r="S389" s="27" t="s">
        <v>20</v>
      </c>
      <c r="T389" s="28">
        <v>11000</v>
      </c>
      <c r="U389" s="19" t="s">
        <v>21</v>
      </c>
      <c r="V389" s="20">
        <f t="shared" si="40"/>
        <v>11000</v>
      </c>
      <c r="W389" s="21">
        <f t="shared" si="38"/>
        <v>315.7</v>
      </c>
      <c r="X389" s="22" t="s">
        <v>22</v>
      </c>
      <c r="Y389" s="22">
        <f t="shared" si="39"/>
        <v>334.4</v>
      </c>
      <c r="Z389" s="22">
        <v>23.25</v>
      </c>
      <c r="AA389" s="23">
        <f>+W389+Y389+Z389</f>
        <v>673.34999999999991</v>
      </c>
      <c r="AB389" s="23">
        <f>+V389-W389-Y389-Z389</f>
        <v>10326.65</v>
      </c>
      <c r="AC389" s="24" t="s">
        <v>23</v>
      </c>
    </row>
    <row r="390" spans="15:29" s="25" customFormat="1" ht="37.5" customHeight="1" x14ac:dyDescent="0.25">
      <c r="O390" s="13">
        <v>385</v>
      </c>
      <c r="P390" s="26" t="s">
        <v>568</v>
      </c>
      <c r="Q390" s="15" t="s">
        <v>63</v>
      </c>
      <c r="R390" s="15" t="s">
        <v>19</v>
      </c>
      <c r="S390" s="27" t="s">
        <v>20</v>
      </c>
      <c r="T390" s="28">
        <v>10000</v>
      </c>
      <c r="U390" s="19" t="s">
        <v>21</v>
      </c>
      <c r="V390" s="20">
        <f t="shared" si="40"/>
        <v>10000</v>
      </c>
      <c r="W390" s="21">
        <f t="shared" ref="W390:W454" si="43">+V390*2.87%</f>
        <v>287</v>
      </c>
      <c r="X390" s="22" t="s">
        <v>22</v>
      </c>
      <c r="Y390" s="22">
        <f t="shared" si="39"/>
        <v>304</v>
      </c>
      <c r="Z390" s="22">
        <v>523.25</v>
      </c>
      <c r="AA390" s="23">
        <f>+W390+Y390+Z390</f>
        <v>1114.25</v>
      </c>
      <c r="AB390" s="23">
        <f>+V390-W390-Y390-Z390</f>
        <v>8885.75</v>
      </c>
      <c r="AC390" s="24" t="s">
        <v>23</v>
      </c>
    </row>
    <row r="391" spans="15:29" s="25" customFormat="1" ht="37.5" customHeight="1" x14ac:dyDescent="0.25">
      <c r="O391" s="13">
        <v>386</v>
      </c>
      <c r="P391" s="26" t="s">
        <v>569</v>
      </c>
      <c r="Q391" s="15" t="s">
        <v>152</v>
      </c>
      <c r="R391" s="15" t="s">
        <v>56</v>
      </c>
      <c r="S391" s="27" t="s">
        <v>44</v>
      </c>
      <c r="T391" s="28">
        <v>75000</v>
      </c>
      <c r="U391" s="19" t="s">
        <v>21</v>
      </c>
      <c r="V391" s="20">
        <f t="shared" si="40"/>
        <v>75000</v>
      </c>
      <c r="W391" s="21">
        <f t="shared" si="43"/>
        <v>2152.5</v>
      </c>
      <c r="X391" s="22">
        <v>6309.38</v>
      </c>
      <c r="Y391" s="22">
        <f t="shared" si="39"/>
        <v>2280</v>
      </c>
      <c r="Z391" s="22">
        <v>5507.03</v>
      </c>
      <c r="AA391" s="23">
        <f>+W391+X391+Y391+Z391</f>
        <v>16248.91</v>
      </c>
      <c r="AB391" s="23">
        <f>+V391-W391-X391-Y391-Z391</f>
        <v>58751.09</v>
      </c>
      <c r="AC391" s="24" t="s">
        <v>23</v>
      </c>
    </row>
    <row r="392" spans="15:29" s="25" customFormat="1" ht="37.5" customHeight="1" x14ac:dyDescent="0.25">
      <c r="O392" s="13">
        <v>387</v>
      </c>
      <c r="P392" s="26" t="s">
        <v>570</v>
      </c>
      <c r="Q392" s="15" t="s">
        <v>63</v>
      </c>
      <c r="R392" s="15" t="s">
        <v>19</v>
      </c>
      <c r="S392" s="27" t="s">
        <v>20</v>
      </c>
      <c r="T392" s="28">
        <v>10000</v>
      </c>
      <c r="U392" s="19" t="s">
        <v>21</v>
      </c>
      <c r="V392" s="20">
        <f t="shared" si="40"/>
        <v>10000</v>
      </c>
      <c r="W392" s="21">
        <f t="shared" si="43"/>
        <v>287</v>
      </c>
      <c r="X392" s="22" t="s">
        <v>22</v>
      </c>
      <c r="Y392" s="22">
        <f t="shared" si="39"/>
        <v>304</v>
      </c>
      <c r="Z392" s="22">
        <v>523.25</v>
      </c>
      <c r="AA392" s="23">
        <f>+W392+Y392+Z392</f>
        <v>1114.25</v>
      </c>
      <c r="AB392" s="23">
        <f>+V392-W392-Y392-Z392</f>
        <v>8885.75</v>
      </c>
      <c r="AC392" s="24" t="s">
        <v>23</v>
      </c>
    </row>
    <row r="393" spans="15:29" s="25" customFormat="1" ht="37.5" customHeight="1" x14ac:dyDescent="0.25">
      <c r="O393" s="13">
        <v>388</v>
      </c>
      <c r="P393" s="26" t="s">
        <v>571</v>
      </c>
      <c r="Q393" s="15" t="s">
        <v>63</v>
      </c>
      <c r="R393" s="15" t="s">
        <v>572</v>
      </c>
      <c r="S393" s="27" t="s">
        <v>44</v>
      </c>
      <c r="T393" s="28">
        <v>55000</v>
      </c>
      <c r="U393" s="19" t="s">
        <v>21</v>
      </c>
      <c r="V393" s="20">
        <f t="shared" si="40"/>
        <v>55000</v>
      </c>
      <c r="W393" s="21">
        <f t="shared" si="43"/>
        <v>1578.5</v>
      </c>
      <c r="X393" s="22">
        <v>2559.6799999999998</v>
      </c>
      <c r="Y393" s="22">
        <f t="shared" ref="Y393:Y457" si="44">+V393*3.04%</f>
        <v>1672</v>
      </c>
      <c r="Z393" s="22">
        <v>14776.59</v>
      </c>
      <c r="AA393" s="23">
        <f>+W393+X393+Y393+Z393</f>
        <v>20586.77</v>
      </c>
      <c r="AB393" s="23">
        <f>+V393-W393-X393-Y393-Z393</f>
        <v>34413.229999999996</v>
      </c>
      <c r="AC393" s="24" t="s">
        <v>23</v>
      </c>
    </row>
    <row r="394" spans="15:29" s="25" customFormat="1" ht="37.5" customHeight="1" x14ac:dyDescent="0.25">
      <c r="O394" s="13">
        <v>389</v>
      </c>
      <c r="P394" s="26" t="s">
        <v>573</v>
      </c>
      <c r="Q394" s="15" t="s">
        <v>152</v>
      </c>
      <c r="R394" s="15" t="s">
        <v>48</v>
      </c>
      <c r="S394" s="27" t="s">
        <v>20</v>
      </c>
      <c r="T394" s="28">
        <v>11000</v>
      </c>
      <c r="U394" s="19" t="s">
        <v>21</v>
      </c>
      <c r="V394" s="20">
        <f t="shared" si="40"/>
        <v>11000</v>
      </c>
      <c r="W394" s="21">
        <f t="shared" si="43"/>
        <v>315.7</v>
      </c>
      <c r="X394" s="22" t="s">
        <v>22</v>
      </c>
      <c r="Y394" s="22">
        <f t="shared" si="44"/>
        <v>334.4</v>
      </c>
      <c r="Z394" s="22">
        <v>23.25</v>
      </c>
      <c r="AA394" s="23">
        <f>+W394+Y394+Z394</f>
        <v>673.34999999999991</v>
      </c>
      <c r="AB394" s="23">
        <f>+V394-W394-Y394-Z394</f>
        <v>10326.65</v>
      </c>
      <c r="AC394" s="24" t="s">
        <v>23</v>
      </c>
    </row>
    <row r="395" spans="15:29" s="25" customFormat="1" ht="37.5" customHeight="1" x14ac:dyDescent="0.25">
      <c r="O395" s="13">
        <v>390</v>
      </c>
      <c r="P395" s="26" t="s">
        <v>574</v>
      </c>
      <c r="Q395" s="15" t="s">
        <v>27</v>
      </c>
      <c r="R395" s="15" t="s">
        <v>114</v>
      </c>
      <c r="S395" s="27" t="s">
        <v>20</v>
      </c>
      <c r="T395" s="28">
        <v>10000</v>
      </c>
      <c r="U395" s="19" t="s">
        <v>21</v>
      </c>
      <c r="V395" s="20">
        <f t="shared" si="40"/>
        <v>10000</v>
      </c>
      <c r="W395" s="21">
        <f t="shared" si="43"/>
        <v>287</v>
      </c>
      <c r="X395" s="22" t="s">
        <v>22</v>
      </c>
      <c r="Y395" s="22">
        <f t="shared" si="44"/>
        <v>304</v>
      </c>
      <c r="Z395" s="22">
        <v>1170.08</v>
      </c>
      <c r="AA395" s="23">
        <f>+W395+Y395+Z395</f>
        <v>1761.08</v>
      </c>
      <c r="AB395" s="23">
        <f>+V395-W395-Y395-Z395</f>
        <v>8238.92</v>
      </c>
      <c r="AC395" s="24" t="s">
        <v>23</v>
      </c>
    </row>
    <row r="396" spans="15:29" s="25" customFormat="1" ht="37.5" customHeight="1" x14ac:dyDescent="0.25">
      <c r="O396" s="13">
        <v>391</v>
      </c>
      <c r="P396" s="26" t="s">
        <v>575</v>
      </c>
      <c r="Q396" s="31" t="s">
        <v>576</v>
      </c>
      <c r="R396" s="15" t="s">
        <v>56</v>
      </c>
      <c r="S396" s="27" t="s">
        <v>44</v>
      </c>
      <c r="T396" s="28">
        <v>75000</v>
      </c>
      <c r="U396" s="19" t="s">
        <v>21</v>
      </c>
      <c r="V396" s="20">
        <f t="shared" si="40"/>
        <v>75000</v>
      </c>
      <c r="W396" s="21">
        <f t="shared" si="43"/>
        <v>2152.5</v>
      </c>
      <c r="X396" s="22">
        <v>6309.38</v>
      </c>
      <c r="Y396" s="22">
        <f t="shared" si="44"/>
        <v>2280</v>
      </c>
      <c r="Z396" s="22">
        <v>953.87</v>
      </c>
      <c r="AA396" s="23">
        <f>+W396+X396+Y396+Z396</f>
        <v>11695.750000000002</v>
      </c>
      <c r="AB396" s="23">
        <f>+V396-W396-X396-Y396-Z396</f>
        <v>63304.249999999993</v>
      </c>
      <c r="AC396" s="24" t="s">
        <v>23</v>
      </c>
    </row>
    <row r="397" spans="15:29" s="25" customFormat="1" ht="37.5" customHeight="1" x14ac:dyDescent="0.25">
      <c r="O397" s="13">
        <v>392</v>
      </c>
      <c r="P397" s="26" t="s">
        <v>577</v>
      </c>
      <c r="Q397" s="15" t="s">
        <v>440</v>
      </c>
      <c r="R397" s="15" t="s">
        <v>66</v>
      </c>
      <c r="S397" s="27" t="s">
        <v>36</v>
      </c>
      <c r="T397" s="28">
        <v>38000</v>
      </c>
      <c r="U397" s="19" t="s">
        <v>21</v>
      </c>
      <c r="V397" s="20">
        <f t="shared" si="40"/>
        <v>38000</v>
      </c>
      <c r="W397" s="21">
        <f t="shared" si="43"/>
        <v>1090.5999999999999</v>
      </c>
      <c r="X397" s="22">
        <v>160.38</v>
      </c>
      <c r="Y397" s="22">
        <f t="shared" si="44"/>
        <v>1155.2</v>
      </c>
      <c r="Z397" s="22">
        <v>24439.07</v>
      </c>
      <c r="AA397" s="23">
        <f>+W397+X397+Y397+Z397</f>
        <v>26845.25</v>
      </c>
      <c r="AB397" s="23">
        <f>+V397-W397-X397-Y397-Z397</f>
        <v>11154.750000000007</v>
      </c>
      <c r="AC397" s="24" t="s">
        <v>32</v>
      </c>
    </row>
    <row r="398" spans="15:29" s="25" customFormat="1" ht="37.5" customHeight="1" x14ac:dyDescent="0.25">
      <c r="O398" s="13">
        <v>393</v>
      </c>
      <c r="P398" s="26" t="s">
        <v>578</v>
      </c>
      <c r="Q398" s="15" t="s">
        <v>27</v>
      </c>
      <c r="R398" s="15" t="s">
        <v>19</v>
      </c>
      <c r="S398" s="27" t="s">
        <v>20</v>
      </c>
      <c r="T398" s="28">
        <v>10000</v>
      </c>
      <c r="U398" s="19" t="s">
        <v>21</v>
      </c>
      <c r="V398" s="20">
        <f t="shared" si="40"/>
        <v>10000</v>
      </c>
      <c r="W398" s="21">
        <f t="shared" si="43"/>
        <v>287</v>
      </c>
      <c r="X398" s="22" t="s">
        <v>22</v>
      </c>
      <c r="Y398" s="22">
        <f t="shared" si="44"/>
        <v>304</v>
      </c>
      <c r="Z398" s="22">
        <v>523.25</v>
      </c>
      <c r="AA398" s="23">
        <f>+W398+Y398+Z398</f>
        <v>1114.25</v>
      </c>
      <c r="AB398" s="23">
        <f>+V398-W398-Y398-Z398</f>
        <v>8885.75</v>
      </c>
      <c r="AC398" s="24" t="s">
        <v>32</v>
      </c>
    </row>
    <row r="399" spans="15:29" s="25" customFormat="1" ht="37.5" customHeight="1" x14ac:dyDescent="0.25">
      <c r="O399" s="13">
        <v>394</v>
      </c>
      <c r="P399" s="26" t="s">
        <v>579</v>
      </c>
      <c r="Q399" s="15" t="s">
        <v>216</v>
      </c>
      <c r="R399" s="15" t="s">
        <v>114</v>
      </c>
      <c r="S399" s="27" t="s">
        <v>20</v>
      </c>
      <c r="T399" s="28">
        <v>10000</v>
      </c>
      <c r="U399" s="19" t="s">
        <v>21</v>
      </c>
      <c r="V399" s="20">
        <f t="shared" si="40"/>
        <v>10000</v>
      </c>
      <c r="W399" s="21">
        <f t="shared" si="43"/>
        <v>287</v>
      </c>
      <c r="X399" s="22" t="s">
        <v>22</v>
      </c>
      <c r="Y399" s="22">
        <f t="shared" si="44"/>
        <v>304</v>
      </c>
      <c r="Z399" s="22">
        <v>23.25</v>
      </c>
      <c r="AA399" s="23">
        <f>+W399+Y399+Z399</f>
        <v>614.25</v>
      </c>
      <c r="AB399" s="23">
        <f>+V399-W399-Y399-Z399</f>
        <v>9385.75</v>
      </c>
      <c r="AC399" s="24" t="s">
        <v>32</v>
      </c>
    </row>
    <row r="400" spans="15:29" s="25" customFormat="1" ht="37.5" customHeight="1" x14ac:dyDescent="0.25">
      <c r="O400" s="13">
        <v>395</v>
      </c>
      <c r="P400" s="26" t="s">
        <v>580</v>
      </c>
      <c r="Q400" s="15" t="s">
        <v>258</v>
      </c>
      <c r="R400" s="15" t="s">
        <v>581</v>
      </c>
      <c r="S400" s="27" t="s">
        <v>36</v>
      </c>
      <c r="T400" s="28">
        <f>35000+5000</f>
        <v>40000</v>
      </c>
      <c r="U400" s="19" t="s">
        <v>21</v>
      </c>
      <c r="V400" s="20">
        <f t="shared" si="40"/>
        <v>40000</v>
      </c>
      <c r="W400" s="21">
        <f t="shared" si="43"/>
        <v>1148</v>
      </c>
      <c r="X400" s="22">
        <v>442.65</v>
      </c>
      <c r="Y400" s="22">
        <f t="shared" si="44"/>
        <v>1216</v>
      </c>
      <c r="Z400" s="22">
        <v>3203.03</v>
      </c>
      <c r="AA400" s="23">
        <f>+W400+X400+Y400+Z400</f>
        <v>6009.68</v>
      </c>
      <c r="AB400" s="23">
        <f>+V400-W400-X400-Y400-Z400</f>
        <v>33990.32</v>
      </c>
      <c r="AC400" s="24" t="s">
        <v>32</v>
      </c>
    </row>
    <row r="401" spans="15:29" s="25" customFormat="1" ht="37.5" customHeight="1" x14ac:dyDescent="0.25">
      <c r="O401" s="13">
        <v>396</v>
      </c>
      <c r="P401" s="26" t="s">
        <v>582</v>
      </c>
      <c r="Q401" s="15" t="s">
        <v>496</v>
      </c>
      <c r="R401" s="15" t="s">
        <v>201</v>
      </c>
      <c r="S401" s="27" t="s">
        <v>36</v>
      </c>
      <c r="T401" s="28">
        <v>95000</v>
      </c>
      <c r="U401" s="19" t="s">
        <v>21</v>
      </c>
      <c r="V401" s="20">
        <f t="shared" si="40"/>
        <v>95000</v>
      </c>
      <c r="W401" s="21">
        <f t="shared" si="43"/>
        <v>2726.5</v>
      </c>
      <c r="X401" s="22">
        <v>10929.24</v>
      </c>
      <c r="Y401" s="22">
        <f t="shared" si="44"/>
        <v>2888</v>
      </c>
      <c r="Z401" s="22">
        <v>15304.35</v>
      </c>
      <c r="AA401" s="23">
        <f>+W401+X401+Y401+Z401</f>
        <v>31848.089999999997</v>
      </c>
      <c r="AB401" s="23">
        <f>+V401-W401-X401-Y401-Z401</f>
        <v>63151.909999999996</v>
      </c>
      <c r="AC401" s="24" t="s">
        <v>32</v>
      </c>
    </row>
    <row r="402" spans="15:29" s="25" customFormat="1" ht="37.5" customHeight="1" x14ac:dyDescent="0.25">
      <c r="O402" s="30">
        <v>397</v>
      </c>
      <c r="P402" s="26" t="s">
        <v>583</v>
      </c>
      <c r="Q402" s="15" t="s">
        <v>326</v>
      </c>
      <c r="R402" s="15" t="s">
        <v>31</v>
      </c>
      <c r="S402" s="27" t="s">
        <v>20</v>
      </c>
      <c r="T402" s="28">
        <v>10000</v>
      </c>
      <c r="U402" s="19" t="s">
        <v>21</v>
      </c>
      <c r="V402" s="20">
        <f t="shared" si="40"/>
        <v>10000</v>
      </c>
      <c r="W402" s="21">
        <f t="shared" si="43"/>
        <v>287</v>
      </c>
      <c r="X402" s="22" t="s">
        <v>22</v>
      </c>
      <c r="Y402" s="22">
        <f t="shared" si="44"/>
        <v>304</v>
      </c>
      <c r="Z402" s="22">
        <v>1603.99</v>
      </c>
      <c r="AA402" s="23">
        <f>+W402+Y402+Z402</f>
        <v>2194.9899999999998</v>
      </c>
      <c r="AB402" s="23">
        <f>+V402-W402-Y402-Z402</f>
        <v>7805.01</v>
      </c>
      <c r="AC402" s="24" t="s">
        <v>32</v>
      </c>
    </row>
    <row r="403" spans="15:29" s="25" customFormat="1" ht="37.5" customHeight="1" x14ac:dyDescent="0.25">
      <c r="O403" s="13">
        <v>398</v>
      </c>
      <c r="P403" s="26" t="s">
        <v>584</v>
      </c>
      <c r="Q403" s="15" t="s">
        <v>326</v>
      </c>
      <c r="R403" s="15" t="s">
        <v>76</v>
      </c>
      <c r="S403" s="27" t="s">
        <v>36</v>
      </c>
      <c r="T403" s="28">
        <v>28000</v>
      </c>
      <c r="U403" s="19" t="s">
        <v>21</v>
      </c>
      <c r="V403" s="20">
        <f t="shared" ref="V403:V466" si="45">+T403</f>
        <v>28000</v>
      </c>
      <c r="W403" s="21">
        <f t="shared" si="43"/>
        <v>803.6</v>
      </c>
      <c r="X403" s="22" t="s">
        <v>22</v>
      </c>
      <c r="Y403" s="22">
        <f t="shared" si="44"/>
        <v>851.2</v>
      </c>
      <c r="Z403" s="22">
        <v>1631.32</v>
      </c>
      <c r="AA403" s="23">
        <f>+W403+Y403+Z403</f>
        <v>3286.12</v>
      </c>
      <c r="AB403" s="23">
        <f>+V403-W403-Y403-Z403</f>
        <v>24713.88</v>
      </c>
      <c r="AC403" s="24" t="s">
        <v>32</v>
      </c>
    </row>
    <row r="404" spans="15:29" s="25" customFormat="1" ht="37.5" customHeight="1" x14ac:dyDescent="0.25">
      <c r="O404" s="13">
        <v>399</v>
      </c>
      <c r="P404" s="26" t="s">
        <v>585</v>
      </c>
      <c r="Q404" s="15" t="s">
        <v>484</v>
      </c>
      <c r="R404" s="15" t="s">
        <v>56</v>
      </c>
      <c r="S404" s="27" t="s">
        <v>44</v>
      </c>
      <c r="T404" s="28">
        <v>75000</v>
      </c>
      <c r="U404" s="19" t="s">
        <v>21</v>
      </c>
      <c r="V404" s="20">
        <f t="shared" si="45"/>
        <v>75000</v>
      </c>
      <c r="W404" s="21">
        <f t="shared" si="43"/>
        <v>2152.5</v>
      </c>
      <c r="X404" s="22">
        <v>6309.38</v>
      </c>
      <c r="Y404" s="22">
        <f t="shared" si="44"/>
        <v>2280</v>
      </c>
      <c r="Z404" s="22">
        <v>3131.57</v>
      </c>
      <c r="AA404" s="23">
        <f>+W404+X404+Y404+Z404</f>
        <v>13873.45</v>
      </c>
      <c r="AB404" s="23">
        <f>+V404-W404-X404-Y404-Z404</f>
        <v>61126.549999999996</v>
      </c>
      <c r="AC404" s="24" t="s">
        <v>32</v>
      </c>
    </row>
    <row r="405" spans="15:29" s="25" customFormat="1" ht="37.5" customHeight="1" x14ac:dyDescent="0.25">
      <c r="O405" s="13">
        <v>400</v>
      </c>
      <c r="P405" s="26" t="s">
        <v>586</v>
      </c>
      <c r="Q405" s="15" t="s">
        <v>105</v>
      </c>
      <c r="R405" s="15" t="s">
        <v>117</v>
      </c>
      <c r="S405" s="27" t="s">
        <v>44</v>
      </c>
      <c r="T405" s="28">
        <v>10000</v>
      </c>
      <c r="U405" s="19" t="s">
        <v>21</v>
      </c>
      <c r="V405" s="20">
        <f t="shared" si="45"/>
        <v>10000</v>
      </c>
      <c r="W405" s="21">
        <f t="shared" si="43"/>
        <v>287</v>
      </c>
      <c r="X405" s="22"/>
      <c r="Y405" s="22">
        <f t="shared" si="44"/>
        <v>304</v>
      </c>
      <c r="Z405" s="22" t="s">
        <v>22</v>
      </c>
      <c r="AA405" s="23">
        <f>+W405+Y405</f>
        <v>591</v>
      </c>
      <c r="AB405" s="23">
        <f>+V405-W405-Y405</f>
        <v>9409</v>
      </c>
      <c r="AC405" s="24" t="s">
        <v>23</v>
      </c>
    </row>
    <row r="406" spans="15:29" s="25" customFormat="1" ht="37.5" customHeight="1" x14ac:dyDescent="0.25">
      <c r="O406" s="13">
        <v>401</v>
      </c>
      <c r="P406" s="26" t="s">
        <v>587</v>
      </c>
      <c r="Q406" s="31" t="s">
        <v>588</v>
      </c>
      <c r="R406" s="15" t="s">
        <v>589</v>
      </c>
      <c r="S406" s="27" t="s">
        <v>44</v>
      </c>
      <c r="T406" s="28">
        <v>25000</v>
      </c>
      <c r="U406" s="19" t="s">
        <v>21</v>
      </c>
      <c r="V406" s="20">
        <f t="shared" si="45"/>
        <v>25000</v>
      </c>
      <c r="W406" s="21">
        <f t="shared" si="43"/>
        <v>717.5</v>
      </c>
      <c r="X406" s="22" t="s">
        <v>22</v>
      </c>
      <c r="Y406" s="22">
        <f t="shared" si="44"/>
        <v>760</v>
      </c>
      <c r="Z406" s="22">
        <v>4741.47</v>
      </c>
      <c r="AA406" s="23">
        <f>+W406+Y406+Z406</f>
        <v>6218.97</v>
      </c>
      <c r="AB406" s="23">
        <f>+V406-W406-Y406-Z406</f>
        <v>18781.03</v>
      </c>
      <c r="AC406" s="24" t="s">
        <v>32</v>
      </c>
    </row>
    <row r="407" spans="15:29" s="25" customFormat="1" ht="37.5" customHeight="1" x14ac:dyDescent="0.25">
      <c r="O407" s="13">
        <v>402</v>
      </c>
      <c r="P407" s="26" t="s">
        <v>590</v>
      </c>
      <c r="Q407" s="31" t="s">
        <v>38</v>
      </c>
      <c r="R407" s="15" t="s">
        <v>591</v>
      </c>
      <c r="S407" s="27" t="s">
        <v>71</v>
      </c>
      <c r="T407" s="28">
        <v>22000</v>
      </c>
      <c r="U407" s="19" t="s">
        <v>21</v>
      </c>
      <c r="V407" s="20">
        <f t="shared" si="45"/>
        <v>22000</v>
      </c>
      <c r="W407" s="21">
        <f t="shared" si="43"/>
        <v>631.4</v>
      </c>
      <c r="X407" s="22" t="s">
        <v>22</v>
      </c>
      <c r="Y407" s="22">
        <f t="shared" si="44"/>
        <v>668.8</v>
      </c>
      <c r="Z407" s="22" t="s">
        <v>22</v>
      </c>
      <c r="AA407" s="23">
        <f>+W407+Y407</f>
        <v>1300.1999999999998</v>
      </c>
      <c r="AB407" s="23">
        <f>+V407-W407-Y407</f>
        <v>20699.8</v>
      </c>
      <c r="AC407" s="24" t="s">
        <v>32</v>
      </c>
    </row>
    <row r="408" spans="15:29" s="25" customFormat="1" ht="37.5" customHeight="1" x14ac:dyDescent="0.25">
      <c r="O408" s="13">
        <v>403</v>
      </c>
      <c r="P408" s="26" t="s">
        <v>592</v>
      </c>
      <c r="Q408" s="15" t="s">
        <v>379</v>
      </c>
      <c r="R408" s="15" t="s">
        <v>76</v>
      </c>
      <c r="S408" s="27" t="s">
        <v>36</v>
      </c>
      <c r="T408" s="28">
        <v>19717.5</v>
      </c>
      <c r="U408" s="19" t="s">
        <v>21</v>
      </c>
      <c r="V408" s="20">
        <f t="shared" si="45"/>
        <v>19717.5</v>
      </c>
      <c r="W408" s="21">
        <f t="shared" si="43"/>
        <v>565.89224999999999</v>
      </c>
      <c r="X408" s="22" t="s">
        <v>22</v>
      </c>
      <c r="Y408" s="22">
        <f t="shared" si="44"/>
        <v>599.41200000000003</v>
      </c>
      <c r="Z408" s="22">
        <v>23.25</v>
      </c>
      <c r="AA408" s="23">
        <f>+W408+Y408+Z408</f>
        <v>1188.5542500000001</v>
      </c>
      <c r="AB408" s="23">
        <f>+V408-W408-Y408-Z408</f>
        <v>18528.945749999999</v>
      </c>
      <c r="AC408" s="24" t="s">
        <v>32</v>
      </c>
    </row>
    <row r="409" spans="15:29" s="25" customFormat="1" ht="37.5" customHeight="1" x14ac:dyDescent="0.25">
      <c r="O409" s="13">
        <v>404</v>
      </c>
      <c r="P409" s="26" t="s">
        <v>593</v>
      </c>
      <c r="Q409" s="15" t="s">
        <v>92</v>
      </c>
      <c r="R409" s="15" t="s">
        <v>48</v>
      </c>
      <c r="S409" s="27" t="s">
        <v>20</v>
      </c>
      <c r="T409" s="28">
        <v>11000</v>
      </c>
      <c r="U409" s="19" t="s">
        <v>21</v>
      </c>
      <c r="V409" s="20">
        <f t="shared" si="45"/>
        <v>11000</v>
      </c>
      <c r="W409" s="21">
        <f t="shared" si="43"/>
        <v>315.7</v>
      </c>
      <c r="X409" s="22" t="s">
        <v>22</v>
      </c>
      <c r="Y409" s="22">
        <f t="shared" si="44"/>
        <v>334.4</v>
      </c>
      <c r="Z409" s="22">
        <v>23.25</v>
      </c>
      <c r="AA409" s="23">
        <f>+W409+Y409+Z409</f>
        <v>673.34999999999991</v>
      </c>
      <c r="AB409" s="23">
        <f>+V409-W409-Y409-Z409</f>
        <v>10326.65</v>
      </c>
      <c r="AC409" s="24" t="s">
        <v>23</v>
      </c>
    </row>
    <row r="410" spans="15:29" s="25" customFormat="1" ht="37.5" customHeight="1" x14ac:dyDescent="0.25">
      <c r="O410" s="13">
        <v>405</v>
      </c>
      <c r="P410" s="26" t="s">
        <v>594</v>
      </c>
      <c r="Q410" s="15" t="s">
        <v>595</v>
      </c>
      <c r="R410" s="15" t="s">
        <v>596</v>
      </c>
      <c r="S410" s="27" t="s">
        <v>44</v>
      </c>
      <c r="T410" s="28">
        <v>20000</v>
      </c>
      <c r="U410" s="19" t="s">
        <v>21</v>
      </c>
      <c r="V410" s="20">
        <f t="shared" si="45"/>
        <v>20000</v>
      </c>
      <c r="W410" s="21">
        <f t="shared" si="43"/>
        <v>574</v>
      </c>
      <c r="X410" s="22"/>
      <c r="Y410" s="22">
        <f t="shared" si="44"/>
        <v>608</v>
      </c>
      <c r="Z410" s="22"/>
      <c r="AA410" s="23">
        <f>+W410+Y410</f>
        <v>1182</v>
      </c>
      <c r="AB410" s="23">
        <f>+T410-W410-Y410</f>
        <v>18818</v>
      </c>
      <c r="AC410" s="24" t="s">
        <v>32</v>
      </c>
    </row>
    <row r="411" spans="15:29" s="25" customFormat="1" ht="37.5" customHeight="1" x14ac:dyDescent="0.25">
      <c r="O411" s="13">
        <v>406</v>
      </c>
      <c r="P411" s="26" t="s">
        <v>597</v>
      </c>
      <c r="Q411" s="15" t="s">
        <v>295</v>
      </c>
      <c r="R411" s="15" t="s">
        <v>598</v>
      </c>
      <c r="S411" s="27" t="s">
        <v>36</v>
      </c>
      <c r="T411" s="28">
        <v>45000</v>
      </c>
      <c r="U411" s="19" t="s">
        <v>21</v>
      </c>
      <c r="V411" s="20">
        <f t="shared" si="45"/>
        <v>45000</v>
      </c>
      <c r="W411" s="21">
        <f t="shared" si="43"/>
        <v>1291.5</v>
      </c>
      <c r="X411" s="22">
        <v>1148.33</v>
      </c>
      <c r="Y411" s="22">
        <f t="shared" si="44"/>
        <v>1368</v>
      </c>
      <c r="Z411" s="22">
        <v>8088.34</v>
      </c>
      <c r="AA411" s="23">
        <f>+W411+X411+Y411+Z411</f>
        <v>11896.17</v>
      </c>
      <c r="AB411" s="23">
        <f>+V411-W411-X411-Y411-Z411</f>
        <v>33103.83</v>
      </c>
      <c r="AC411" s="24" t="s">
        <v>32</v>
      </c>
    </row>
    <row r="412" spans="15:29" s="25" customFormat="1" ht="37.5" customHeight="1" x14ac:dyDescent="0.25">
      <c r="O412" s="13">
        <v>407</v>
      </c>
      <c r="P412" s="26" t="s">
        <v>599</v>
      </c>
      <c r="Q412" s="15" t="s">
        <v>600</v>
      </c>
      <c r="R412" s="15" t="s">
        <v>56</v>
      </c>
      <c r="S412" s="27" t="s">
        <v>36</v>
      </c>
      <c r="T412" s="28">
        <v>75000</v>
      </c>
      <c r="U412" s="19" t="s">
        <v>21</v>
      </c>
      <c r="V412" s="20">
        <f t="shared" si="45"/>
        <v>75000</v>
      </c>
      <c r="W412" s="21">
        <f t="shared" si="43"/>
        <v>2152.5</v>
      </c>
      <c r="X412" s="22">
        <v>6309.38</v>
      </c>
      <c r="Y412" s="22">
        <f t="shared" si="44"/>
        <v>2280</v>
      </c>
      <c r="Z412" s="22">
        <v>623.25</v>
      </c>
      <c r="AA412" s="23">
        <f>+W412+X412+Y412+Z412</f>
        <v>11365.130000000001</v>
      </c>
      <c r="AB412" s="23">
        <f>+V412-W412-X412-Y412-Z412</f>
        <v>63634.869999999995</v>
      </c>
      <c r="AC412" s="24" t="s">
        <v>32</v>
      </c>
    </row>
    <row r="413" spans="15:29" s="25" customFormat="1" ht="37.5" customHeight="1" x14ac:dyDescent="0.25">
      <c r="O413" s="13">
        <v>408</v>
      </c>
      <c r="P413" s="26" t="s">
        <v>601</v>
      </c>
      <c r="Q413" s="15" t="s">
        <v>449</v>
      </c>
      <c r="R413" s="15" t="s">
        <v>51</v>
      </c>
      <c r="S413" s="27" t="s">
        <v>36</v>
      </c>
      <c r="T413" s="28">
        <v>85000</v>
      </c>
      <c r="U413" s="19" t="s">
        <v>21</v>
      </c>
      <c r="V413" s="20">
        <f t="shared" si="45"/>
        <v>85000</v>
      </c>
      <c r="W413" s="21">
        <f t="shared" si="43"/>
        <v>2439.5</v>
      </c>
      <c r="X413" s="22">
        <v>8576.99</v>
      </c>
      <c r="Y413" s="22">
        <f t="shared" si="44"/>
        <v>2584</v>
      </c>
      <c r="Z413" s="22">
        <v>353.87</v>
      </c>
      <c r="AA413" s="23">
        <f>+W413+X413+Y413+Z413</f>
        <v>13954.36</v>
      </c>
      <c r="AB413" s="23">
        <f>+V413-W413-X413-Y413-Z413</f>
        <v>71045.64</v>
      </c>
      <c r="AC413" s="24" t="s">
        <v>32</v>
      </c>
    </row>
    <row r="414" spans="15:29" s="25" customFormat="1" ht="37.5" customHeight="1" x14ac:dyDescent="0.25">
      <c r="O414" s="13">
        <v>409</v>
      </c>
      <c r="P414" s="26" t="s">
        <v>602</v>
      </c>
      <c r="Q414" s="15" t="s">
        <v>90</v>
      </c>
      <c r="R414" s="15" t="s">
        <v>214</v>
      </c>
      <c r="S414" s="27" t="s">
        <v>36</v>
      </c>
      <c r="T414" s="28">
        <v>28000</v>
      </c>
      <c r="U414" s="19" t="s">
        <v>21</v>
      </c>
      <c r="V414" s="20">
        <f t="shared" si="45"/>
        <v>28000</v>
      </c>
      <c r="W414" s="21">
        <f t="shared" si="43"/>
        <v>803.6</v>
      </c>
      <c r="X414" s="22" t="s">
        <v>22</v>
      </c>
      <c r="Y414" s="22">
        <f t="shared" si="44"/>
        <v>851.2</v>
      </c>
      <c r="Z414" s="22">
        <v>8529.14</v>
      </c>
      <c r="AA414" s="23">
        <f>+W414+Y414+Z414</f>
        <v>10183.939999999999</v>
      </c>
      <c r="AB414" s="23">
        <f>+V414-W414-Y414-Z414</f>
        <v>17816.060000000001</v>
      </c>
      <c r="AC414" s="24" t="s">
        <v>32</v>
      </c>
    </row>
    <row r="415" spans="15:29" s="25" customFormat="1" ht="37.5" customHeight="1" x14ac:dyDescent="0.25">
      <c r="O415" s="13">
        <v>410</v>
      </c>
      <c r="P415" s="26" t="s">
        <v>603</v>
      </c>
      <c r="Q415" s="15" t="s">
        <v>604</v>
      </c>
      <c r="R415" s="15" t="s">
        <v>310</v>
      </c>
      <c r="S415" s="27" t="s">
        <v>36</v>
      </c>
      <c r="T415" s="28">
        <v>75000</v>
      </c>
      <c r="U415" s="19" t="s">
        <v>21</v>
      </c>
      <c r="V415" s="20">
        <f t="shared" si="45"/>
        <v>75000</v>
      </c>
      <c r="W415" s="21">
        <f t="shared" si="43"/>
        <v>2152.5</v>
      </c>
      <c r="X415" s="22">
        <v>6309.38</v>
      </c>
      <c r="Y415" s="22">
        <f t="shared" si="44"/>
        <v>2280</v>
      </c>
      <c r="Z415" s="22">
        <v>8385.2800000000007</v>
      </c>
      <c r="AA415" s="23">
        <f>+W415+X415+Y415+Z415</f>
        <v>19127.160000000003</v>
      </c>
      <c r="AB415" s="23">
        <f>+V415-W415-X415-Y415-Z415</f>
        <v>55872.84</v>
      </c>
      <c r="AC415" s="24" t="s">
        <v>23</v>
      </c>
    </row>
    <row r="416" spans="15:29" s="25" customFormat="1" ht="37.5" customHeight="1" x14ac:dyDescent="0.25">
      <c r="O416" s="30">
        <v>411</v>
      </c>
      <c r="P416" s="26" t="s">
        <v>605</v>
      </c>
      <c r="Q416" s="15" t="s">
        <v>133</v>
      </c>
      <c r="R416" s="15" t="s">
        <v>56</v>
      </c>
      <c r="S416" s="27" t="s">
        <v>36</v>
      </c>
      <c r="T416" s="28">
        <v>75000</v>
      </c>
      <c r="U416" s="19" t="s">
        <v>21</v>
      </c>
      <c r="V416" s="20">
        <f t="shared" si="45"/>
        <v>75000</v>
      </c>
      <c r="W416" s="21">
        <f t="shared" si="43"/>
        <v>2152.5</v>
      </c>
      <c r="X416" s="22">
        <v>6039.35</v>
      </c>
      <c r="Y416" s="22">
        <f t="shared" si="44"/>
        <v>2280</v>
      </c>
      <c r="Z416" s="22">
        <v>3723.37</v>
      </c>
      <c r="AA416" s="23">
        <f>+W416+X416+Y416+Z416</f>
        <v>14195.220000000001</v>
      </c>
      <c r="AB416" s="23">
        <f>+V416-W416-X416-Y416-Z416</f>
        <v>60804.779999999992</v>
      </c>
      <c r="AC416" s="24" t="s">
        <v>23</v>
      </c>
    </row>
    <row r="417" spans="15:29" s="25" customFormat="1" ht="37.5" customHeight="1" x14ac:dyDescent="0.25">
      <c r="O417" s="13">
        <v>412</v>
      </c>
      <c r="P417" s="26" t="s">
        <v>606</v>
      </c>
      <c r="Q417" s="15" t="s">
        <v>75</v>
      </c>
      <c r="R417" s="15" t="s">
        <v>31</v>
      </c>
      <c r="S417" s="27" t="s">
        <v>20</v>
      </c>
      <c r="T417" s="28">
        <v>10000</v>
      </c>
      <c r="U417" s="19" t="s">
        <v>21</v>
      </c>
      <c r="V417" s="20">
        <f t="shared" si="45"/>
        <v>10000</v>
      </c>
      <c r="W417" s="21">
        <f t="shared" si="43"/>
        <v>287</v>
      </c>
      <c r="X417" s="22" t="s">
        <v>22</v>
      </c>
      <c r="Y417" s="22">
        <f t="shared" si="44"/>
        <v>304</v>
      </c>
      <c r="Z417" s="22">
        <v>23.25</v>
      </c>
      <c r="AA417" s="23">
        <f>+W417+Y417+Z417</f>
        <v>614.25</v>
      </c>
      <c r="AB417" s="23">
        <f>+V417-W417-Y417-Z417</f>
        <v>9385.75</v>
      </c>
      <c r="AC417" s="24" t="s">
        <v>32</v>
      </c>
    </row>
    <row r="418" spans="15:29" s="25" customFormat="1" ht="37.5" customHeight="1" x14ac:dyDescent="0.25">
      <c r="O418" s="13">
        <v>413</v>
      </c>
      <c r="P418" s="26" t="s">
        <v>607</v>
      </c>
      <c r="Q418" s="15" t="s">
        <v>38</v>
      </c>
      <c r="R418" s="15" t="s">
        <v>48</v>
      </c>
      <c r="S418" s="27" t="s">
        <v>20</v>
      </c>
      <c r="T418" s="28">
        <v>10000</v>
      </c>
      <c r="U418" s="19" t="s">
        <v>21</v>
      </c>
      <c r="V418" s="20">
        <f t="shared" si="45"/>
        <v>10000</v>
      </c>
      <c r="W418" s="21">
        <f t="shared" si="43"/>
        <v>287</v>
      </c>
      <c r="X418" s="22" t="s">
        <v>22</v>
      </c>
      <c r="Y418" s="22">
        <f t="shared" si="44"/>
        <v>304</v>
      </c>
      <c r="Z418" s="22">
        <v>23.25</v>
      </c>
      <c r="AA418" s="23">
        <f>+W418+Y418+Z418</f>
        <v>614.25</v>
      </c>
      <c r="AB418" s="23">
        <f>+V418-W418-Y418-Z418</f>
        <v>9385.75</v>
      </c>
      <c r="AC418" s="24" t="s">
        <v>23</v>
      </c>
    </row>
    <row r="419" spans="15:29" s="25" customFormat="1" ht="37.5" customHeight="1" x14ac:dyDescent="0.25">
      <c r="O419" s="13">
        <v>414</v>
      </c>
      <c r="P419" s="26" t="s">
        <v>608</v>
      </c>
      <c r="Q419" s="31" t="s">
        <v>100</v>
      </c>
      <c r="R419" s="15" t="s">
        <v>19</v>
      </c>
      <c r="S419" s="27" t="s">
        <v>20</v>
      </c>
      <c r="T419" s="28">
        <v>10000</v>
      </c>
      <c r="U419" s="19" t="s">
        <v>21</v>
      </c>
      <c r="V419" s="20">
        <f t="shared" si="45"/>
        <v>10000</v>
      </c>
      <c r="W419" s="21">
        <f t="shared" si="43"/>
        <v>287</v>
      </c>
      <c r="X419" s="22" t="s">
        <v>22</v>
      </c>
      <c r="Y419" s="22">
        <f t="shared" si="44"/>
        <v>304</v>
      </c>
      <c r="Z419" s="22">
        <v>23.25</v>
      </c>
      <c r="AA419" s="23">
        <f>+W419+Y419+Z419</f>
        <v>614.25</v>
      </c>
      <c r="AB419" s="23">
        <f>+V419-W419-Y419-Z419</f>
        <v>9385.75</v>
      </c>
      <c r="AC419" s="24" t="s">
        <v>23</v>
      </c>
    </row>
    <row r="420" spans="15:29" s="25" customFormat="1" ht="37.5" customHeight="1" x14ac:dyDescent="0.25">
      <c r="O420" s="30">
        <v>415</v>
      </c>
      <c r="P420" s="26" t="s">
        <v>609</v>
      </c>
      <c r="Q420" s="15" t="s">
        <v>25</v>
      </c>
      <c r="R420" s="15" t="s">
        <v>56</v>
      </c>
      <c r="S420" s="27" t="s">
        <v>44</v>
      </c>
      <c r="T420" s="28">
        <v>75000</v>
      </c>
      <c r="U420" s="19" t="s">
        <v>21</v>
      </c>
      <c r="V420" s="20">
        <f t="shared" si="45"/>
        <v>75000</v>
      </c>
      <c r="W420" s="21">
        <f t="shared" si="43"/>
        <v>2152.5</v>
      </c>
      <c r="X420" s="22">
        <v>6039.35</v>
      </c>
      <c r="Y420" s="22">
        <f t="shared" si="44"/>
        <v>2280</v>
      </c>
      <c r="Z420" s="22">
        <v>8110.85</v>
      </c>
      <c r="AA420" s="23">
        <f>+W420+X420+Y420+Z420</f>
        <v>18582.7</v>
      </c>
      <c r="AB420" s="23">
        <f>+V420-W420-X420-Y420-Z420</f>
        <v>56417.299999999996</v>
      </c>
      <c r="AC420" s="24" t="s">
        <v>32</v>
      </c>
    </row>
    <row r="421" spans="15:29" s="25" customFormat="1" ht="37.5" customHeight="1" x14ac:dyDescent="0.25">
      <c r="O421" s="13">
        <v>416</v>
      </c>
      <c r="P421" s="26" t="s">
        <v>610</v>
      </c>
      <c r="Q421" s="15" t="s">
        <v>18</v>
      </c>
      <c r="R421" s="15" t="s">
        <v>19</v>
      </c>
      <c r="S421" s="27" t="s">
        <v>20</v>
      </c>
      <c r="T421" s="28">
        <v>10000</v>
      </c>
      <c r="U421" s="19" t="s">
        <v>21</v>
      </c>
      <c r="V421" s="20">
        <f t="shared" si="45"/>
        <v>10000</v>
      </c>
      <c r="W421" s="21">
        <f t="shared" si="43"/>
        <v>287</v>
      </c>
      <c r="X421" s="22" t="s">
        <v>22</v>
      </c>
      <c r="Y421" s="22">
        <f t="shared" si="44"/>
        <v>304</v>
      </c>
      <c r="Z421" s="22">
        <v>523.25</v>
      </c>
      <c r="AA421" s="23">
        <f>+W421+Y421+Z421</f>
        <v>1114.25</v>
      </c>
      <c r="AB421" s="23">
        <f>+V421-W421-Y421-Z421</f>
        <v>8885.75</v>
      </c>
      <c r="AC421" s="24" t="s">
        <v>23</v>
      </c>
    </row>
    <row r="422" spans="15:29" s="25" customFormat="1" ht="37.5" customHeight="1" x14ac:dyDescent="0.25">
      <c r="O422" s="13">
        <v>417</v>
      </c>
      <c r="P422" s="26" t="s">
        <v>611</v>
      </c>
      <c r="Q422" s="15" t="s">
        <v>368</v>
      </c>
      <c r="R422" s="15" t="s">
        <v>51</v>
      </c>
      <c r="S422" s="27" t="s">
        <v>36</v>
      </c>
      <c r="T422" s="28">
        <v>85000</v>
      </c>
      <c r="U422" s="19" t="s">
        <v>21</v>
      </c>
      <c r="V422" s="20">
        <f t="shared" si="45"/>
        <v>85000</v>
      </c>
      <c r="W422" s="21">
        <f t="shared" si="43"/>
        <v>2439.5</v>
      </c>
      <c r="X422" s="22">
        <v>8576.99</v>
      </c>
      <c r="Y422" s="22">
        <f t="shared" si="44"/>
        <v>2584</v>
      </c>
      <c r="Z422" s="22">
        <v>5876.41</v>
      </c>
      <c r="AA422" s="23">
        <f>+W422+X422+Y422+Z422</f>
        <v>19476.900000000001</v>
      </c>
      <c r="AB422" s="23">
        <f>+V422-W422-X422-Y422-Z422</f>
        <v>65523.099999999991</v>
      </c>
      <c r="AC422" s="24" t="s">
        <v>23</v>
      </c>
    </row>
    <row r="423" spans="15:29" s="25" customFormat="1" ht="37.5" customHeight="1" x14ac:dyDescent="0.25">
      <c r="O423" s="13">
        <v>418</v>
      </c>
      <c r="P423" s="26" t="s">
        <v>612</v>
      </c>
      <c r="Q423" s="15" t="s">
        <v>63</v>
      </c>
      <c r="R423" s="15" t="s">
        <v>31</v>
      </c>
      <c r="S423" s="27" t="s">
        <v>20</v>
      </c>
      <c r="T423" s="28">
        <v>10000</v>
      </c>
      <c r="U423" s="19" t="s">
        <v>21</v>
      </c>
      <c r="V423" s="20">
        <f t="shared" si="45"/>
        <v>10000</v>
      </c>
      <c r="W423" s="21">
        <f t="shared" si="43"/>
        <v>287</v>
      </c>
      <c r="X423" s="22" t="s">
        <v>22</v>
      </c>
      <c r="Y423" s="22">
        <f t="shared" si="44"/>
        <v>304</v>
      </c>
      <c r="Z423" s="22">
        <v>5086.12</v>
      </c>
      <c r="AA423" s="23">
        <f>+W423+Y423+Z423</f>
        <v>5677.12</v>
      </c>
      <c r="AB423" s="23">
        <f>+V423-W423-Y423-Z423</f>
        <v>4322.88</v>
      </c>
      <c r="AC423" s="24" t="s">
        <v>32</v>
      </c>
    </row>
    <row r="424" spans="15:29" s="25" customFormat="1" ht="37.5" customHeight="1" x14ac:dyDescent="0.25">
      <c r="O424" s="13">
        <v>419</v>
      </c>
      <c r="P424" s="26" t="s">
        <v>613</v>
      </c>
      <c r="Q424" s="31" t="s">
        <v>100</v>
      </c>
      <c r="R424" s="15" t="s">
        <v>114</v>
      </c>
      <c r="S424" s="27" t="s">
        <v>20</v>
      </c>
      <c r="T424" s="28">
        <v>10000</v>
      </c>
      <c r="U424" s="19" t="s">
        <v>21</v>
      </c>
      <c r="V424" s="20">
        <f t="shared" si="45"/>
        <v>10000</v>
      </c>
      <c r="W424" s="21">
        <f t="shared" si="43"/>
        <v>287</v>
      </c>
      <c r="X424" s="22" t="s">
        <v>22</v>
      </c>
      <c r="Y424" s="22">
        <f t="shared" si="44"/>
        <v>304</v>
      </c>
      <c r="Z424" s="22">
        <v>23.25</v>
      </c>
      <c r="AA424" s="23">
        <f>+W424+Y424+Z424</f>
        <v>614.25</v>
      </c>
      <c r="AB424" s="23">
        <f>+V424-W424-Y424-Z424</f>
        <v>9385.75</v>
      </c>
      <c r="AC424" s="24" t="s">
        <v>23</v>
      </c>
    </row>
    <row r="425" spans="15:29" s="25" customFormat="1" ht="37.5" customHeight="1" x14ac:dyDescent="0.25">
      <c r="O425" s="13">
        <v>420</v>
      </c>
      <c r="P425" s="26" t="s">
        <v>614</v>
      </c>
      <c r="Q425" s="31" t="s">
        <v>615</v>
      </c>
      <c r="R425" s="15" t="s">
        <v>114</v>
      </c>
      <c r="S425" s="27" t="s">
        <v>20</v>
      </c>
      <c r="T425" s="28">
        <v>20000</v>
      </c>
      <c r="U425" s="19" t="s">
        <v>21</v>
      </c>
      <c r="V425" s="20">
        <f t="shared" si="45"/>
        <v>20000</v>
      </c>
      <c r="W425" s="21">
        <f t="shared" si="43"/>
        <v>574</v>
      </c>
      <c r="X425" s="22" t="s">
        <v>22</v>
      </c>
      <c r="Y425" s="22">
        <f t="shared" si="44"/>
        <v>608</v>
      </c>
      <c r="Z425" s="22" t="s">
        <v>22</v>
      </c>
      <c r="AA425" s="23">
        <f>+W425+Y425</f>
        <v>1182</v>
      </c>
      <c r="AB425" s="23">
        <f>+V425-W425-Y425</f>
        <v>18818</v>
      </c>
      <c r="AC425" s="24" t="s">
        <v>23</v>
      </c>
    </row>
    <row r="426" spans="15:29" s="25" customFormat="1" ht="37.5" customHeight="1" x14ac:dyDescent="0.25">
      <c r="O426" s="30">
        <v>421</v>
      </c>
      <c r="P426" s="26" t="s">
        <v>616</v>
      </c>
      <c r="Q426" s="15" t="s">
        <v>133</v>
      </c>
      <c r="R426" s="15" t="s">
        <v>56</v>
      </c>
      <c r="S426" s="27" t="s">
        <v>36</v>
      </c>
      <c r="T426" s="28">
        <v>75000</v>
      </c>
      <c r="U426" s="19" t="s">
        <v>21</v>
      </c>
      <c r="V426" s="20">
        <f t="shared" si="45"/>
        <v>75000</v>
      </c>
      <c r="W426" s="21">
        <f t="shared" si="43"/>
        <v>2152.5</v>
      </c>
      <c r="X426" s="22">
        <v>6039.35</v>
      </c>
      <c r="Y426" s="22">
        <f t="shared" si="44"/>
        <v>2280</v>
      </c>
      <c r="Z426" s="22">
        <v>13873.37</v>
      </c>
      <c r="AA426" s="23">
        <f>+W426+X426+Y426+Z426</f>
        <v>24345.22</v>
      </c>
      <c r="AB426" s="23">
        <f>+V426-W426-X426-Y426-Z426</f>
        <v>50654.779999999992</v>
      </c>
      <c r="AC426" s="24" t="s">
        <v>23</v>
      </c>
    </row>
    <row r="427" spans="15:29" s="25" customFormat="1" ht="37.5" customHeight="1" x14ac:dyDescent="0.25">
      <c r="O427" s="13">
        <v>422</v>
      </c>
      <c r="P427" s="26" t="s">
        <v>617</v>
      </c>
      <c r="Q427" s="15" t="s">
        <v>63</v>
      </c>
      <c r="R427" s="15" t="s">
        <v>19</v>
      </c>
      <c r="S427" s="27" t="s">
        <v>20</v>
      </c>
      <c r="T427" s="28">
        <v>10000</v>
      </c>
      <c r="U427" s="19" t="s">
        <v>21</v>
      </c>
      <c r="V427" s="20">
        <f t="shared" si="45"/>
        <v>10000</v>
      </c>
      <c r="W427" s="21">
        <f t="shared" si="43"/>
        <v>287</v>
      </c>
      <c r="X427" s="22" t="s">
        <v>22</v>
      </c>
      <c r="Y427" s="22">
        <f t="shared" si="44"/>
        <v>304</v>
      </c>
      <c r="Z427" s="22">
        <v>23.25</v>
      </c>
      <c r="AA427" s="23">
        <f>+W427+Y427+Z427</f>
        <v>614.25</v>
      </c>
      <c r="AB427" s="23">
        <f>+V427-W427-Y427-Z427</f>
        <v>9385.75</v>
      </c>
      <c r="AC427" s="24" t="s">
        <v>23</v>
      </c>
    </row>
    <row r="428" spans="15:29" s="25" customFormat="1" ht="37.5" customHeight="1" x14ac:dyDescent="0.25">
      <c r="O428" s="13">
        <v>423</v>
      </c>
      <c r="P428" s="26" t="s">
        <v>618</v>
      </c>
      <c r="Q428" s="15" t="s">
        <v>619</v>
      </c>
      <c r="R428" s="15" t="s">
        <v>286</v>
      </c>
      <c r="S428" s="27" t="s">
        <v>44</v>
      </c>
      <c r="T428" s="28">
        <v>18700</v>
      </c>
      <c r="U428" s="19" t="s">
        <v>21</v>
      </c>
      <c r="V428" s="20">
        <f t="shared" si="45"/>
        <v>18700</v>
      </c>
      <c r="W428" s="21">
        <f t="shared" si="43"/>
        <v>536.68999999999994</v>
      </c>
      <c r="X428" s="22" t="s">
        <v>22</v>
      </c>
      <c r="Y428" s="22">
        <f t="shared" si="44"/>
        <v>568.48</v>
      </c>
      <c r="Z428" s="22" t="s">
        <v>22</v>
      </c>
      <c r="AA428" s="23">
        <f>+W428+Y428</f>
        <v>1105.17</v>
      </c>
      <c r="AB428" s="23">
        <f>+V428-W428-Y428</f>
        <v>17594.830000000002</v>
      </c>
      <c r="AC428" s="24" t="s">
        <v>23</v>
      </c>
    </row>
    <row r="429" spans="15:29" s="25" customFormat="1" ht="37.5" customHeight="1" x14ac:dyDescent="0.25">
      <c r="O429" s="13">
        <v>424</v>
      </c>
      <c r="P429" s="26" t="s">
        <v>620</v>
      </c>
      <c r="Q429" s="15" t="s">
        <v>467</v>
      </c>
      <c r="R429" s="15" t="s">
        <v>310</v>
      </c>
      <c r="S429" s="27" t="s">
        <v>44</v>
      </c>
      <c r="T429" s="28">
        <v>85000</v>
      </c>
      <c r="U429" s="19" t="s">
        <v>21</v>
      </c>
      <c r="V429" s="20">
        <f t="shared" si="45"/>
        <v>85000</v>
      </c>
      <c r="W429" s="21">
        <f t="shared" si="43"/>
        <v>2439.5</v>
      </c>
      <c r="X429" s="22">
        <v>8576.99</v>
      </c>
      <c r="Y429" s="22">
        <f t="shared" si="44"/>
        <v>2584</v>
      </c>
      <c r="Z429" s="22">
        <v>8665.59</v>
      </c>
      <c r="AA429" s="23">
        <f>+W429+X429+Y429+Z429</f>
        <v>22266.080000000002</v>
      </c>
      <c r="AB429" s="23">
        <f>+V429-W429-X429-Y429-Z429</f>
        <v>62733.919999999998</v>
      </c>
      <c r="AC429" s="24" t="s">
        <v>23</v>
      </c>
    </row>
    <row r="430" spans="15:29" s="25" customFormat="1" ht="37.5" customHeight="1" x14ac:dyDescent="0.25">
      <c r="O430" s="13">
        <v>425</v>
      </c>
      <c r="P430" s="26" t="s">
        <v>621</v>
      </c>
      <c r="Q430" s="15" t="s">
        <v>176</v>
      </c>
      <c r="R430" s="15" t="s">
        <v>56</v>
      </c>
      <c r="S430" s="27" t="s">
        <v>36</v>
      </c>
      <c r="T430" s="28">
        <v>75000</v>
      </c>
      <c r="U430" s="19" t="s">
        <v>21</v>
      </c>
      <c r="V430" s="20">
        <f t="shared" si="45"/>
        <v>75000</v>
      </c>
      <c r="W430" s="21">
        <f t="shared" si="43"/>
        <v>2152.5</v>
      </c>
      <c r="X430" s="22">
        <v>6309.38</v>
      </c>
      <c r="Y430" s="22">
        <f t="shared" si="44"/>
        <v>2280</v>
      </c>
      <c r="Z430" s="22">
        <v>19622.45</v>
      </c>
      <c r="AA430" s="23">
        <f>+W430+X430+Y430+Z430</f>
        <v>30364.33</v>
      </c>
      <c r="AB430" s="23">
        <f>+V430-W430-X430-Y430-Z430</f>
        <v>44635.67</v>
      </c>
      <c r="AC430" s="24" t="s">
        <v>23</v>
      </c>
    </row>
    <row r="431" spans="15:29" s="25" customFormat="1" ht="37.5" customHeight="1" x14ac:dyDescent="0.25">
      <c r="O431" s="13">
        <v>426</v>
      </c>
      <c r="P431" s="26" t="s">
        <v>622</v>
      </c>
      <c r="Q431" s="15" t="s">
        <v>125</v>
      </c>
      <c r="R431" s="15" t="s">
        <v>117</v>
      </c>
      <c r="S431" s="27" t="s">
        <v>20</v>
      </c>
      <c r="T431" s="28">
        <v>10000</v>
      </c>
      <c r="U431" s="19"/>
      <c r="V431" s="20">
        <f t="shared" si="45"/>
        <v>10000</v>
      </c>
      <c r="W431" s="21">
        <f t="shared" si="43"/>
        <v>287</v>
      </c>
      <c r="X431" s="22"/>
      <c r="Y431" s="22">
        <f t="shared" si="44"/>
        <v>304</v>
      </c>
      <c r="Z431" s="22"/>
      <c r="AA431" s="23">
        <f>+W431+Y431</f>
        <v>591</v>
      </c>
      <c r="AB431" s="23">
        <f>+V431-W431-Y431</f>
        <v>9409</v>
      </c>
      <c r="AC431" s="24" t="s">
        <v>23</v>
      </c>
    </row>
    <row r="432" spans="15:29" s="25" customFormat="1" ht="37.5" customHeight="1" x14ac:dyDescent="0.25">
      <c r="O432" s="13">
        <v>427</v>
      </c>
      <c r="P432" s="26" t="s">
        <v>623</v>
      </c>
      <c r="Q432" s="15" t="s">
        <v>100</v>
      </c>
      <c r="R432" s="15" t="s">
        <v>144</v>
      </c>
      <c r="S432" s="27" t="s">
        <v>36</v>
      </c>
      <c r="T432" s="28">
        <v>50000</v>
      </c>
      <c r="U432" s="19" t="s">
        <v>21</v>
      </c>
      <c r="V432" s="20">
        <f t="shared" si="45"/>
        <v>50000</v>
      </c>
      <c r="W432" s="21">
        <f t="shared" si="43"/>
        <v>1435</v>
      </c>
      <c r="X432" s="22">
        <v>1854</v>
      </c>
      <c r="Y432" s="22">
        <f t="shared" si="44"/>
        <v>1520</v>
      </c>
      <c r="Z432" s="22">
        <v>23.25</v>
      </c>
      <c r="AA432" s="23">
        <f>+W432+X432+Y432+Z432</f>
        <v>4832.25</v>
      </c>
      <c r="AB432" s="23">
        <f>+V432-W432-X432-Y432-Z432</f>
        <v>45167.75</v>
      </c>
      <c r="AC432" s="24" t="s">
        <v>23</v>
      </c>
    </row>
    <row r="433" spans="15:29" s="25" customFormat="1" ht="37.5" customHeight="1" x14ac:dyDescent="0.25">
      <c r="O433" s="30">
        <v>428</v>
      </c>
      <c r="P433" s="26" t="s">
        <v>624</v>
      </c>
      <c r="Q433" s="15" t="s">
        <v>208</v>
      </c>
      <c r="R433" s="15" t="s">
        <v>31</v>
      </c>
      <c r="S433" s="27" t="s">
        <v>20</v>
      </c>
      <c r="T433" s="28">
        <v>10000</v>
      </c>
      <c r="U433" s="19" t="s">
        <v>21</v>
      </c>
      <c r="V433" s="20">
        <f t="shared" si="45"/>
        <v>10000</v>
      </c>
      <c r="W433" s="21">
        <f t="shared" si="43"/>
        <v>287</v>
      </c>
      <c r="X433" s="22" t="s">
        <v>22</v>
      </c>
      <c r="Y433" s="22">
        <f t="shared" si="44"/>
        <v>304</v>
      </c>
      <c r="Z433" s="22">
        <v>1373.37</v>
      </c>
      <c r="AA433" s="23">
        <f>+W433+Y433+Z433</f>
        <v>1964.37</v>
      </c>
      <c r="AB433" s="23">
        <f>+V433-W433-Y433-Z433</f>
        <v>8035.63</v>
      </c>
      <c r="AC433" s="24" t="s">
        <v>32</v>
      </c>
    </row>
    <row r="434" spans="15:29" s="25" customFormat="1" ht="37.5" customHeight="1" x14ac:dyDescent="0.25">
      <c r="O434" s="13">
        <v>429</v>
      </c>
      <c r="P434" s="26" t="s">
        <v>625</v>
      </c>
      <c r="Q434" s="15" t="s">
        <v>206</v>
      </c>
      <c r="R434" s="15" t="s">
        <v>56</v>
      </c>
      <c r="S434" s="27" t="s">
        <v>36</v>
      </c>
      <c r="T434" s="28">
        <v>75000</v>
      </c>
      <c r="U434" s="19" t="s">
        <v>21</v>
      </c>
      <c r="V434" s="20">
        <f t="shared" si="45"/>
        <v>75000</v>
      </c>
      <c r="W434" s="21">
        <f t="shared" si="43"/>
        <v>2152.5</v>
      </c>
      <c r="X434" s="22">
        <v>6309.38</v>
      </c>
      <c r="Y434" s="22">
        <f t="shared" si="44"/>
        <v>2280</v>
      </c>
      <c r="Z434" s="22">
        <v>33170.879999999997</v>
      </c>
      <c r="AA434" s="23">
        <f>+W434+X434+Y434+Z434</f>
        <v>43912.759999999995</v>
      </c>
      <c r="AB434" s="23">
        <f>+V434-W434-X434-Y434-Z434</f>
        <v>31087.239999999998</v>
      </c>
      <c r="AC434" s="24" t="s">
        <v>32</v>
      </c>
    </row>
    <row r="435" spans="15:29" s="25" customFormat="1" ht="37.5" customHeight="1" x14ac:dyDescent="0.25">
      <c r="O435" s="13">
        <v>430</v>
      </c>
      <c r="P435" s="26" t="s">
        <v>626</v>
      </c>
      <c r="Q435" s="15" t="s">
        <v>152</v>
      </c>
      <c r="R435" s="15" t="s">
        <v>59</v>
      </c>
      <c r="S435" s="27" t="s">
        <v>44</v>
      </c>
      <c r="T435" s="28">
        <v>35000</v>
      </c>
      <c r="U435" s="19" t="s">
        <v>21</v>
      </c>
      <c r="V435" s="20">
        <f t="shared" si="45"/>
        <v>35000</v>
      </c>
      <c r="W435" s="21">
        <f t="shared" si="43"/>
        <v>1004.5</v>
      </c>
      <c r="X435" s="22"/>
      <c r="Y435" s="22">
        <f t="shared" si="44"/>
        <v>1064</v>
      </c>
      <c r="Z435" s="22">
        <v>13325.09</v>
      </c>
      <c r="AA435" s="23">
        <f>+W435+Y435+Z435</f>
        <v>15393.59</v>
      </c>
      <c r="AB435" s="23">
        <f>+V435-W435-Y435-Z435</f>
        <v>19606.41</v>
      </c>
      <c r="AC435" s="24" t="s">
        <v>32</v>
      </c>
    </row>
    <row r="436" spans="15:29" s="25" customFormat="1" ht="37.5" customHeight="1" x14ac:dyDescent="0.25">
      <c r="O436" s="13">
        <v>431</v>
      </c>
      <c r="P436" s="26" t="s">
        <v>627</v>
      </c>
      <c r="Q436" s="15" t="s">
        <v>18</v>
      </c>
      <c r="R436" s="15" t="s">
        <v>19</v>
      </c>
      <c r="S436" s="27" t="s">
        <v>20</v>
      </c>
      <c r="T436" s="28">
        <v>10000</v>
      </c>
      <c r="U436" s="19" t="s">
        <v>21</v>
      </c>
      <c r="V436" s="20">
        <f t="shared" si="45"/>
        <v>10000</v>
      </c>
      <c r="W436" s="21">
        <f t="shared" si="43"/>
        <v>287</v>
      </c>
      <c r="X436" s="22" t="s">
        <v>22</v>
      </c>
      <c r="Y436" s="22">
        <f t="shared" si="44"/>
        <v>304</v>
      </c>
      <c r="Z436" s="22">
        <v>2222.7600000000002</v>
      </c>
      <c r="AA436" s="23">
        <f>+W436+Y436+Z436</f>
        <v>2813.76</v>
      </c>
      <c r="AB436" s="23">
        <f>+V436-W436-Y436-Z436</f>
        <v>7186.24</v>
      </c>
      <c r="AC436" s="24" t="s">
        <v>23</v>
      </c>
    </row>
    <row r="437" spans="15:29" s="25" customFormat="1" ht="37.5" customHeight="1" x14ac:dyDescent="0.25">
      <c r="O437" s="13">
        <v>432</v>
      </c>
      <c r="P437" s="26" t="s">
        <v>628</v>
      </c>
      <c r="Q437" s="15" t="s">
        <v>105</v>
      </c>
      <c r="R437" s="15" t="s">
        <v>19</v>
      </c>
      <c r="S437" s="27" t="s">
        <v>44</v>
      </c>
      <c r="T437" s="28">
        <v>10000</v>
      </c>
      <c r="U437" s="19" t="s">
        <v>21</v>
      </c>
      <c r="V437" s="20">
        <f t="shared" si="45"/>
        <v>10000</v>
      </c>
      <c r="W437" s="21">
        <f t="shared" si="43"/>
        <v>287</v>
      </c>
      <c r="X437" s="22" t="s">
        <v>22</v>
      </c>
      <c r="Y437" s="22">
        <f t="shared" si="44"/>
        <v>304</v>
      </c>
      <c r="Z437" s="22">
        <v>5101.25</v>
      </c>
      <c r="AA437" s="23">
        <f>+W437+Y437+Z437</f>
        <v>5692.25</v>
      </c>
      <c r="AB437" s="23">
        <f>+V437-W437-Y437-Z437</f>
        <v>4307.75</v>
      </c>
      <c r="AC437" s="24" t="s">
        <v>23</v>
      </c>
    </row>
    <row r="438" spans="15:29" s="25" customFormat="1" ht="37.5" customHeight="1" x14ac:dyDescent="0.25">
      <c r="O438" s="13">
        <v>433</v>
      </c>
      <c r="P438" s="26" t="s">
        <v>629</v>
      </c>
      <c r="Q438" s="15" t="s">
        <v>79</v>
      </c>
      <c r="R438" s="32" t="s">
        <v>596</v>
      </c>
      <c r="S438" s="32" t="s">
        <v>71</v>
      </c>
      <c r="T438" s="35">
        <v>16458.2</v>
      </c>
      <c r="U438" s="19" t="s">
        <v>21</v>
      </c>
      <c r="V438" s="20">
        <v>16458.2</v>
      </c>
      <c r="W438" s="21">
        <f t="shared" si="43"/>
        <v>472.35034000000002</v>
      </c>
      <c r="X438" s="22" t="s">
        <v>22</v>
      </c>
      <c r="Y438" s="22">
        <f t="shared" si="44"/>
        <v>500.32928000000004</v>
      </c>
      <c r="Z438" s="22">
        <v>2873.37</v>
      </c>
      <c r="AA438" s="23">
        <f>+W438+Y438+Z438</f>
        <v>3846.0496199999998</v>
      </c>
      <c r="AB438" s="23">
        <f>+V438-W438-Y438-Z438</f>
        <v>12612.150379999999</v>
      </c>
      <c r="AC438" s="24" t="s">
        <v>23</v>
      </c>
    </row>
    <row r="439" spans="15:29" s="25" customFormat="1" ht="37.5" customHeight="1" x14ac:dyDescent="0.25">
      <c r="O439" s="13">
        <v>434</v>
      </c>
      <c r="P439" s="26" t="s">
        <v>630</v>
      </c>
      <c r="Q439" s="15" t="s">
        <v>203</v>
      </c>
      <c r="R439" s="15" t="s">
        <v>631</v>
      </c>
      <c r="S439" s="27" t="s">
        <v>36</v>
      </c>
      <c r="T439" s="28">
        <v>55000</v>
      </c>
      <c r="U439" s="19" t="s">
        <v>21</v>
      </c>
      <c r="V439" s="20">
        <f t="shared" si="45"/>
        <v>55000</v>
      </c>
      <c r="W439" s="21">
        <f>+V439*2.87%</f>
        <v>1578.5</v>
      </c>
      <c r="X439" s="22">
        <v>2357.16</v>
      </c>
      <c r="Y439" s="22">
        <f>+V439*3.04%</f>
        <v>1672</v>
      </c>
      <c r="Z439" s="22">
        <v>8829.69</v>
      </c>
      <c r="AA439" s="23">
        <f>+W439+X439+Y439+Z439</f>
        <v>14437.35</v>
      </c>
      <c r="AB439" s="23">
        <f>+V439-W439-X439-Y439-Z439</f>
        <v>40562.649999999994</v>
      </c>
      <c r="AC439" s="24" t="s">
        <v>23</v>
      </c>
    </row>
    <row r="440" spans="15:29" s="25" customFormat="1" ht="37.5" customHeight="1" x14ac:dyDescent="0.25">
      <c r="O440" s="13">
        <v>435</v>
      </c>
      <c r="P440" s="26" t="s">
        <v>632</v>
      </c>
      <c r="Q440" s="31" t="s">
        <v>55</v>
      </c>
      <c r="R440" s="15" t="s">
        <v>144</v>
      </c>
      <c r="S440" s="27" t="s">
        <v>44</v>
      </c>
      <c r="T440" s="28">
        <v>50000</v>
      </c>
      <c r="U440" s="19" t="s">
        <v>21</v>
      </c>
      <c r="V440" s="20">
        <f t="shared" si="45"/>
        <v>50000</v>
      </c>
      <c r="W440" s="21">
        <f t="shared" si="43"/>
        <v>1435</v>
      </c>
      <c r="X440" s="22">
        <v>1854</v>
      </c>
      <c r="Y440" s="22">
        <f t="shared" si="44"/>
        <v>1520</v>
      </c>
      <c r="Z440" s="22">
        <v>1123.25</v>
      </c>
      <c r="AA440" s="23">
        <f>+W440+X440+Y440+Z440</f>
        <v>5932.25</v>
      </c>
      <c r="AB440" s="23">
        <f>+V440-W440-X440-Y440-Z440</f>
        <v>44067.75</v>
      </c>
      <c r="AC440" s="24" t="s">
        <v>23</v>
      </c>
    </row>
    <row r="441" spans="15:29" s="25" customFormat="1" ht="37.5" customHeight="1" x14ac:dyDescent="0.25">
      <c r="O441" s="13">
        <v>436</v>
      </c>
      <c r="P441" s="26" t="s">
        <v>633</v>
      </c>
      <c r="Q441" s="15" t="s">
        <v>92</v>
      </c>
      <c r="R441" s="15" t="s">
        <v>114</v>
      </c>
      <c r="S441" s="27" t="s">
        <v>20</v>
      </c>
      <c r="T441" s="28">
        <v>11000</v>
      </c>
      <c r="U441" s="19" t="s">
        <v>21</v>
      </c>
      <c r="V441" s="20">
        <f t="shared" si="45"/>
        <v>11000</v>
      </c>
      <c r="W441" s="21">
        <f t="shared" si="43"/>
        <v>315.7</v>
      </c>
      <c r="X441" s="22" t="s">
        <v>22</v>
      </c>
      <c r="Y441" s="22">
        <f t="shared" si="44"/>
        <v>334.4</v>
      </c>
      <c r="Z441" s="22">
        <v>23.25</v>
      </c>
      <c r="AA441" s="23">
        <f>+W441+Y441+Z441</f>
        <v>673.34999999999991</v>
      </c>
      <c r="AB441" s="23">
        <f>+V441-W441-Y441-Z441</f>
        <v>10326.65</v>
      </c>
      <c r="AC441" s="24" t="s">
        <v>23</v>
      </c>
    </row>
    <row r="442" spans="15:29" s="25" customFormat="1" ht="37.5" customHeight="1" x14ac:dyDescent="0.25">
      <c r="O442" s="13">
        <v>437</v>
      </c>
      <c r="P442" s="26" t="s">
        <v>634</v>
      </c>
      <c r="Q442" s="15" t="s">
        <v>208</v>
      </c>
      <c r="R442" s="15" t="s">
        <v>48</v>
      </c>
      <c r="S442" s="27" t="s">
        <v>20</v>
      </c>
      <c r="T442" s="28">
        <v>10000</v>
      </c>
      <c r="U442" s="19" t="s">
        <v>21</v>
      </c>
      <c r="V442" s="20">
        <f t="shared" si="45"/>
        <v>10000</v>
      </c>
      <c r="W442" s="21">
        <f t="shared" si="43"/>
        <v>287</v>
      </c>
      <c r="X442" s="22" t="s">
        <v>22</v>
      </c>
      <c r="Y442" s="22">
        <f t="shared" si="44"/>
        <v>304</v>
      </c>
      <c r="Z442" s="22">
        <v>23.25</v>
      </c>
      <c r="AA442" s="23">
        <f>+W442+Y442+Z442</f>
        <v>614.25</v>
      </c>
      <c r="AB442" s="23">
        <f>+V442-W442-Y442-Z442</f>
        <v>9385.75</v>
      </c>
      <c r="AC442" s="24" t="s">
        <v>23</v>
      </c>
    </row>
    <row r="443" spans="15:29" s="25" customFormat="1" ht="37.5" customHeight="1" x14ac:dyDescent="0.25">
      <c r="O443" s="13">
        <v>438</v>
      </c>
      <c r="P443" s="26" t="s">
        <v>635</v>
      </c>
      <c r="Q443" s="15" t="s">
        <v>27</v>
      </c>
      <c r="R443" s="15" t="s">
        <v>19</v>
      </c>
      <c r="S443" s="27" t="s">
        <v>20</v>
      </c>
      <c r="T443" s="28">
        <v>11000</v>
      </c>
      <c r="U443" s="19" t="s">
        <v>21</v>
      </c>
      <c r="V443" s="20">
        <f t="shared" si="45"/>
        <v>11000</v>
      </c>
      <c r="W443" s="21">
        <f t="shared" si="43"/>
        <v>315.7</v>
      </c>
      <c r="X443" s="22" t="s">
        <v>22</v>
      </c>
      <c r="Y443" s="22">
        <f t="shared" si="44"/>
        <v>334.4</v>
      </c>
      <c r="Z443" s="22">
        <v>23.25</v>
      </c>
      <c r="AA443" s="23">
        <f>+W443+Y443+Z443</f>
        <v>673.34999999999991</v>
      </c>
      <c r="AB443" s="23">
        <f>+V443-W443-Y443-Z443</f>
        <v>10326.65</v>
      </c>
      <c r="AC443" s="24" t="s">
        <v>23</v>
      </c>
    </row>
    <row r="444" spans="15:29" s="25" customFormat="1" ht="37.5" customHeight="1" x14ac:dyDescent="0.25">
      <c r="O444" s="13">
        <v>439</v>
      </c>
      <c r="P444" s="26" t="s">
        <v>636</v>
      </c>
      <c r="Q444" s="15" t="s">
        <v>63</v>
      </c>
      <c r="R444" s="15" t="s">
        <v>59</v>
      </c>
      <c r="S444" s="27" t="s">
        <v>36</v>
      </c>
      <c r="T444" s="28">
        <v>60000</v>
      </c>
      <c r="U444" s="19" t="s">
        <v>21</v>
      </c>
      <c r="V444" s="20">
        <f t="shared" si="45"/>
        <v>60000</v>
      </c>
      <c r="W444" s="21">
        <f t="shared" si="43"/>
        <v>1722</v>
      </c>
      <c r="X444" s="22">
        <v>3486.68</v>
      </c>
      <c r="Y444" s="22">
        <f t="shared" si="44"/>
        <v>1824</v>
      </c>
      <c r="Z444" s="22">
        <v>20061.09</v>
      </c>
      <c r="AA444" s="23">
        <f>+W444+X444+Y444+Z444</f>
        <v>27093.77</v>
      </c>
      <c r="AB444" s="23">
        <f>+V444-W444-X444-Y444-Z444</f>
        <v>32906.229999999996</v>
      </c>
      <c r="AC444" s="24" t="s">
        <v>23</v>
      </c>
    </row>
    <row r="445" spans="15:29" s="25" customFormat="1" ht="37.5" customHeight="1" x14ac:dyDescent="0.25">
      <c r="O445" s="13">
        <v>440</v>
      </c>
      <c r="P445" s="26" t="s">
        <v>637</v>
      </c>
      <c r="Q445" s="15" t="s">
        <v>30</v>
      </c>
      <c r="R445" s="15" t="s">
        <v>31</v>
      </c>
      <c r="S445" s="27" t="s">
        <v>20</v>
      </c>
      <c r="T445" s="28">
        <v>10000</v>
      </c>
      <c r="U445" s="19" t="s">
        <v>21</v>
      </c>
      <c r="V445" s="20">
        <f t="shared" si="45"/>
        <v>10000</v>
      </c>
      <c r="W445" s="21">
        <f t="shared" si="43"/>
        <v>287</v>
      </c>
      <c r="X445" s="22" t="s">
        <v>22</v>
      </c>
      <c r="Y445" s="22">
        <f t="shared" si="44"/>
        <v>304</v>
      </c>
      <c r="Z445" s="22">
        <v>1253.8699999999999</v>
      </c>
      <c r="AA445" s="23">
        <f>+W445+Y445+Z445</f>
        <v>1844.87</v>
      </c>
      <c r="AB445" s="23">
        <f>+V445-W445-Y445-Z445</f>
        <v>8155.13</v>
      </c>
      <c r="AC445" s="24" t="s">
        <v>32</v>
      </c>
    </row>
    <row r="446" spans="15:29" s="25" customFormat="1" ht="37.5" customHeight="1" x14ac:dyDescent="0.25">
      <c r="O446" s="13">
        <v>441</v>
      </c>
      <c r="P446" s="26" t="s">
        <v>638</v>
      </c>
      <c r="Q446" s="15" t="s">
        <v>105</v>
      </c>
      <c r="R446" s="15" t="s">
        <v>19</v>
      </c>
      <c r="S446" s="27" t="s">
        <v>71</v>
      </c>
      <c r="T446" s="28">
        <v>10000</v>
      </c>
      <c r="U446" s="19" t="s">
        <v>21</v>
      </c>
      <c r="V446" s="20">
        <f t="shared" si="45"/>
        <v>10000</v>
      </c>
      <c r="W446" s="21">
        <f t="shared" si="43"/>
        <v>287</v>
      </c>
      <c r="X446" s="22"/>
      <c r="Y446" s="22">
        <f t="shared" si="44"/>
        <v>304</v>
      </c>
      <c r="Z446" s="22"/>
      <c r="AA446" s="23">
        <f>+W446+Y446</f>
        <v>591</v>
      </c>
      <c r="AB446" s="23">
        <f>+V446-W446-Y446</f>
        <v>9409</v>
      </c>
      <c r="AC446" s="24" t="s">
        <v>23</v>
      </c>
    </row>
    <row r="447" spans="15:29" s="25" customFormat="1" ht="37.5" customHeight="1" x14ac:dyDescent="0.25">
      <c r="O447" s="13">
        <v>442</v>
      </c>
      <c r="P447" s="26" t="s">
        <v>639</v>
      </c>
      <c r="Q447" s="15" t="s">
        <v>116</v>
      </c>
      <c r="R447" s="32" t="s">
        <v>596</v>
      </c>
      <c r="S447" s="32" t="s">
        <v>71</v>
      </c>
      <c r="T447" s="35">
        <v>20000</v>
      </c>
      <c r="U447" s="19" t="s">
        <v>21</v>
      </c>
      <c r="V447" s="20">
        <f t="shared" si="45"/>
        <v>20000</v>
      </c>
      <c r="W447" s="21">
        <f t="shared" si="43"/>
        <v>574</v>
      </c>
      <c r="X447" s="22" t="s">
        <v>22</v>
      </c>
      <c r="Y447" s="22">
        <f t="shared" si="44"/>
        <v>608</v>
      </c>
      <c r="Z447" s="22">
        <v>23.25</v>
      </c>
      <c r="AA447" s="23">
        <f>+W447+Y447+Z447</f>
        <v>1205.25</v>
      </c>
      <c r="AB447" s="23">
        <f>+V447-W447-Y447-Z447</f>
        <v>18794.75</v>
      </c>
      <c r="AC447" s="24" t="s">
        <v>32</v>
      </c>
    </row>
    <row r="448" spans="15:29" s="25" customFormat="1" ht="37.5" customHeight="1" x14ac:dyDescent="0.25">
      <c r="O448" s="13">
        <v>443</v>
      </c>
      <c r="P448" s="26" t="s">
        <v>640</v>
      </c>
      <c r="Q448" s="15" t="s">
        <v>116</v>
      </c>
      <c r="R448" s="32" t="s">
        <v>117</v>
      </c>
      <c r="S448" s="32" t="s">
        <v>71</v>
      </c>
      <c r="T448" s="35">
        <v>10000</v>
      </c>
      <c r="U448" s="19" t="s">
        <v>21</v>
      </c>
      <c r="V448" s="20">
        <f t="shared" si="45"/>
        <v>10000</v>
      </c>
      <c r="W448" s="21">
        <f t="shared" si="43"/>
        <v>287</v>
      </c>
      <c r="X448" s="22" t="s">
        <v>22</v>
      </c>
      <c r="Y448" s="22">
        <f t="shared" si="44"/>
        <v>304</v>
      </c>
      <c r="Z448" s="22">
        <v>23.25</v>
      </c>
      <c r="AA448" s="23">
        <f>+W448+Y448+Z448</f>
        <v>614.25</v>
      </c>
      <c r="AB448" s="23">
        <f>+V448-W448-Y448-Z448</f>
        <v>9385.75</v>
      </c>
      <c r="AC448" s="24" t="s">
        <v>32</v>
      </c>
    </row>
    <row r="449" spans="15:29" s="25" customFormat="1" ht="37.5" customHeight="1" x14ac:dyDescent="0.25">
      <c r="O449" s="13">
        <v>444</v>
      </c>
      <c r="P449" s="26" t="s">
        <v>641</v>
      </c>
      <c r="Q449" s="15" t="s">
        <v>100</v>
      </c>
      <c r="R449" s="15" t="s">
        <v>144</v>
      </c>
      <c r="S449" s="27" t="s">
        <v>36</v>
      </c>
      <c r="T449" s="28">
        <v>50000</v>
      </c>
      <c r="U449" s="19" t="s">
        <v>21</v>
      </c>
      <c r="V449" s="20">
        <f t="shared" si="45"/>
        <v>50000</v>
      </c>
      <c r="W449" s="21">
        <f t="shared" si="43"/>
        <v>1435</v>
      </c>
      <c r="X449" s="22">
        <v>1854</v>
      </c>
      <c r="Y449" s="22">
        <f t="shared" si="44"/>
        <v>1520</v>
      </c>
      <c r="Z449" s="22">
        <v>9308.89</v>
      </c>
      <c r="AA449" s="23">
        <f>+W449+X449+Y449+Z449</f>
        <v>14117.89</v>
      </c>
      <c r="AB449" s="23">
        <f>+V449-W449-X449-Y449-Z449</f>
        <v>35882.11</v>
      </c>
      <c r="AC449" s="24" t="s">
        <v>23</v>
      </c>
    </row>
    <row r="450" spans="15:29" s="25" customFormat="1" ht="37.5" customHeight="1" x14ac:dyDescent="0.25">
      <c r="O450" s="13">
        <v>445</v>
      </c>
      <c r="P450" s="26" t="s">
        <v>642</v>
      </c>
      <c r="Q450" s="15" t="s">
        <v>152</v>
      </c>
      <c r="R450" s="15" t="s">
        <v>144</v>
      </c>
      <c r="S450" s="27" t="s">
        <v>44</v>
      </c>
      <c r="T450" s="28">
        <v>50000</v>
      </c>
      <c r="U450" s="19" t="s">
        <v>21</v>
      </c>
      <c r="V450" s="20">
        <f t="shared" si="45"/>
        <v>50000</v>
      </c>
      <c r="W450" s="21">
        <f t="shared" si="43"/>
        <v>1435</v>
      </c>
      <c r="X450" s="22">
        <v>1854</v>
      </c>
      <c r="Y450" s="22">
        <f t="shared" si="44"/>
        <v>1520</v>
      </c>
      <c r="Z450" s="22">
        <v>13641.72</v>
      </c>
      <c r="AA450" s="23">
        <f>+W450+X450+Y450+Z450</f>
        <v>18450.72</v>
      </c>
      <c r="AB450" s="23">
        <f>+V450-W450-X450-Y450-Z450</f>
        <v>31549.279999999999</v>
      </c>
      <c r="AC450" s="24" t="s">
        <v>23</v>
      </c>
    </row>
    <row r="451" spans="15:29" s="25" customFormat="1" ht="37.5" customHeight="1" x14ac:dyDescent="0.25">
      <c r="O451" s="13">
        <v>446</v>
      </c>
      <c r="P451" s="26" t="s">
        <v>643</v>
      </c>
      <c r="Q451" s="15" t="s">
        <v>449</v>
      </c>
      <c r="R451" s="15" t="s">
        <v>51</v>
      </c>
      <c r="S451" s="27" t="s">
        <v>44</v>
      </c>
      <c r="T451" s="28">
        <v>85000</v>
      </c>
      <c r="U451" s="19" t="s">
        <v>21</v>
      </c>
      <c r="V451" s="20">
        <f t="shared" si="45"/>
        <v>85000</v>
      </c>
      <c r="W451" s="21">
        <f t="shared" si="43"/>
        <v>2439.5</v>
      </c>
      <c r="X451" s="22">
        <v>8576.99</v>
      </c>
      <c r="Y451" s="22">
        <f t="shared" si="44"/>
        <v>2584</v>
      </c>
      <c r="Z451" s="22">
        <v>123.25</v>
      </c>
      <c r="AA451" s="23">
        <f>+W451+X451+Y451+Z451</f>
        <v>13723.74</v>
      </c>
      <c r="AB451" s="23">
        <f>+V451-W451-X451-Y451-Z451</f>
        <v>71276.259999999995</v>
      </c>
      <c r="AC451" s="24" t="s">
        <v>23</v>
      </c>
    </row>
    <row r="452" spans="15:29" s="25" customFormat="1" ht="37.5" customHeight="1" x14ac:dyDescent="0.25">
      <c r="O452" s="13">
        <v>447</v>
      </c>
      <c r="P452" s="26" t="s">
        <v>644</v>
      </c>
      <c r="Q452" s="15" t="s">
        <v>203</v>
      </c>
      <c r="R452" s="15" t="s">
        <v>129</v>
      </c>
      <c r="S452" s="27" t="s">
        <v>44</v>
      </c>
      <c r="T452" s="28">
        <f>20900+7100</f>
        <v>28000</v>
      </c>
      <c r="U452" s="19" t="s">
        <v>21</v>
      </c>
      <c r="V452" s="20">
        <f t="shared" si="45"/>
        <v>28000</v>
      </c>
      <c r="W452" s="21">
        <f t="shared" si="43"/>
        <v>803.6</v>
      </c>
      <c r="X452" s="22" t="s">
        <v>22</v>
      </c>
      <c r="Y452" s="22">
        <f t="shared" si="44"/>
        <v>851.2</v>
      </c>
      <c r="Z452" s="22">
        <v>484.49</v>
      </c>
      <c r="AA452" s="23">
        <f>+W452+Y452+Z452</f>
        <v>2139.29</v>
      </c>
      <c r="AB452" s="23">
        <f>+V452-W452-Y452-Z452</f>
        <v>25860.71</v>
      </c>
      <c r="AC452" s="24" t="s">
        <v>32</v>
      </c>
    </row>
    <row r="453" spans="15:29" s="25" customFormat="1" ht="37.5" customHeight="1" x14ac:dyDescent="0.25">
      <c r="O453" s="13">
        <v>448</v>
      </c>
      <c r="P453" s="26" t="s">
        <v>645</v>
      </c>
      <c r="Q453" s="15" t="s">
        <v>92</v>
      </c>
      <c r="R453" s="15" t="s">
        <v>19</v>
      </c>
      <c r="S453" s="27" t="s">
        <v>20</v>
      </c>
      <c r="T453" s="28">
        <v>15000</v>
      </c>
      <c r="U453" s="19" t="s">
        <v>21</v>
      </c>
      <c r="V453" s="20">
        <f t="shared" si="45"/>
        <v>15000</v>
      </c>
      <c r="W453" s="21">
        <f t="shared" si="43"/>
        <v>430.5</v>
      </c>
      <c r="X453" s="22" t="s">
        <v>22</v>
      </c>
      <c r="Y453" s="22">
        <f t="shared" si="44"/>
        <v>456</v>
      </c>
      <c r="Z453" s="22">
        <v>23.25</v>
      </c>
      <c r="AA453" s="23">
        <f>+W453+Y453+Z453</f>
        <v>909.75</v>
      </c>
      <c r="AB453" s="23">
        <f>+V453-W453-Y453-Z453</f>
        <v>14090.25</v>
      </c>
      <c r="AC453" s="24" t="s">
        <v>23</v>
      </c>
    </row>
    <row r="454" spans="15:29" s="25" customFormat="1" ht="37.5" customHeight="1" x14ac:dyDescent="0.25">
      <c r="O454" s="13">
        <v>449</v>
      </c>
      <c r="P454" s="26" t="s">
        <v>646</v>
      </c>
      <c r="Q454" s="15" t="s">
        <v>116</v>
      </c>
      <c r="R454" s="15" t="s">
        <v>117</v>
      </c>
      <c r="S454" s="27" t="s">
        <v>20</v>
      </c>
      <c r="T454" s="28">
        <v>10000</v>
      </c>
      <c r="U454" s="19" t="s">
        <v>21</v>
      </c>
      <c r="V454" s="20">
        <f t="shared" si="45"/>
        <v>10000</v>
      </c>
      <c r="W454" s="21">
        <f t="shared" si="43"/>
        <v>287</v>
      </c>
      <c r="X454" s="22" t="s">
        <v>22</v>
      </c>
      <c r="Y454" s="22">
        <f t="shared" si="44"/>
        <v>304</v>
      </c>
      <c r="Z454" s="22">
        <v>523.25</v>
      </c>
      <c r="AA454" s="23">
        <f>+W454+Y454+Z454</f>
        <v>1114.25</v>
      </c>
      <c r="AB454" s="23">
        <f>+V454-W454-Y454-Z454</f>
        <v>8885.75</v>
      </c>
      <c r="AC454" s="24" t="s">
        <v>23</v>
      </c>
    </row>
    <row r="455" spans="15:29" s="25" customFormat="1" ht="37.5" customHeight="1" x14ac:dyDescent="0.25">
      <c r="O455" s="30">
        <v>450</v>
      </c>
      <c r="P455" s="26" t="s">
        <v>647</v>
      </c>
      <c r="Q455" s="15" t="s">
        <v>173</v>
      </c>
      <c r="R455" s="15" t="s">
        <v>56</v>
      </c>
      <c r="S455" s="27" t="s">
        <v>36</v>
      </c>
      <c r="T455" s="28">
        <v>75000</v>
      </c>
      <c r="U455" s="19" t="s">
        <v>21</v>
      </c>
      <c r="V455" s="20">
        <f t="shared" si="45"/>
        <v>75000</v>
      </c>
      <c r="W455" s="21">
        <f t="shared" ref="W455:W521" si="46">+V455*2.87%</f>
        <v>2152.5</v>
      </c>
      <c r="X455" s="22">
        <v>5769.33</v>
      </c>
      <c r="Y455" s="22">
        <f t="shared" si="44"/>
        <v>2280</v>
      </c>
      <c r="Z455" s="22">
        <v>3415.35</v>
      </c>
      <c r="AA455" s="23">
        <f>+W455+X455+Y455+Z455</f>
        <v>13617.18</v>
      </c>
      <c r="AB455" s="23">
        <f>+V455-W455-X455-Y455-Z455</f>
        <v>61382.82</v>
      </c>
      <c r="AC455" s="24" t="s">
        <v>23</v>
      </c>
    </row>
    <row r="456" spans="15:29" s="25" customFormat="1" ht="37.5" customHeight="1" x14ac:dyDescent="0.25">
      <c r="O456" s="13">
        <v>451</v>
      </c>
      <c r="P456" s="26" t="s">
        <v>648</v>
      </c>
      <c r="Q456" s="15" t="s">
        <v>152</v>
      </c>
      <c r="R456" s="15" t="s">
        <v>19</v>
      </c>
      <c r="S456" s="27" t="s">
        <v>20</v>
      </c>
      <c r="T456" s="28">
        <v>10000</v>
      </c>
      <c r="U456" s="19" t="s">
        <v>21</v>
      </c>
      <c r="V456" s="20">
        <f t="shared" si="45"/>
        <v>10000</v>
      </c>
      <c r="W456" s="21">
        <f t="shared" si="46"/>
        <v>287</v>
      </c>
      <c r="X456" s="22" t="s">
        <v>22</v>
      </c>
      <c r="Y456" s="22">
        <f t="shared" si="44"/>
        <v>304</v>
      </c>
      <c r="Z456" s="22">
        <v>23.25</v>
      </c>
      <c r="AA456" s="23">
        <f>+W456+Y456+Z456</f>
        <v>614.25</v>
      </c>
      <c r="AB456" s="23">
        <f>+V456-W456-Y456-Z456</f>
        <v>9385.75</v>
      </c>
      <c r="AC456" s="24" t="s">
        <v>23</v>
      </c>
    </row>
    <row r="457" spans="15:29" s="25" customFormat="1" ht="37.5" customHeight="1" x14ac:dyDescent="0.25">
      <c r="O457" s="13">
        <v>452</v>
      </c>
      <c r="P457" s="26" t="s">
        <v>649</v>
      </c>
      <c r="Q457" s="15" t="s">
        <v>25</v>
      </c>
      <c r="R457" s="15" t="s">
        <v>114</v>
      </c>
      <c r="S457" s="27" t="s">
        <v>20</v>
      </c>
      <c r="T457" s="28">
        <v>11000</v>
      </c>
      <c r="U457" s="19" t="s">
        <v>21</v>
      </c>
      <c r="V457" s="20">
        <f t="shared" si="45"/>
        <v>11000</v>
      </c>
      <c r="W457" s="21">
        <f t="shared" si="46"/>
        <v>315.7</v>
      </c>
      <c r="X457" s="22" t="s">
        <v>22</v>
      </c>
      <c r="Y457" s="22">
        <f t="shared" si="44"/>
        <v>334.4</v>
      </c>
      <c r="Z457" s="22">
        <v>23.25</v>
      </c>
      <c r="AA457" s="23">
        <f>+W457+Y457+Z457</f>
        <v>673.34999999999991</v>
      </c>
      <c r="AB457" s="23">
        <f>+V457-W457-Y457-Z457</f>
        <v>10326.65</v>
      </c>
      <c r="AC457" s="24" t="s">
        <v>23</v>
      </c>
    </row>
    <row r="458" spans="15:29" s="25" customFormat="1" ht="37.5" customHeight="1" x14ac:dyDescent="0.25">
      <c r="O458" s="13">
        <v>453</v>
      </c>
      <c r="P458" s="26" t="s">
        <v>650</v>
      </c>
      <c r="Q458" s="15" t="s">
        <v>270</v>
      </c>
      <c r="R458" s="15" t="s">
        <v>48</v>
      </c>
      <c r="S458" s="27" t="s">
        <v>20</v>
      </c>
      <c r="T458" s="28">
        <v>10000</v>
      </c>
      <c r="U458" s="19" t="s">
        <v>21</v>
      </c>
      <c r="V458" s="20">
        <f t="shared" si="45"/>
        <v>10000</v>
      </c>
      <c r="W458" s="21">
        <f t="shared" si="46"/>
        <v>287</v>
      </c>
      <c r="X458" s="22" t="s">
        <v>22</v>
      </c>
      <c r="Y458" s="22">
        <f t="shared" ref="Y458:Y524" si="47">+V458*3.04%</f>
        <v>304</v>
      </c>
      <c r="Z458" s="22">
        <v>23.25</v>
      </c>
      <c r="AA458" s="23">
        <f>+W458+Y458+Z458</f>
        <v>614.25</v>
      </c>
      <c r="AB458" s="23">
        <f>+V458-W458-Y458-Z458</f>
        <v>9385.75</v>
      </c>
      <c r="AC458" s="24" t="s">
        <v>23</v>
      </c>
    </row>
    <row r="459" spans="15:29" s="25" customFormat="1" ht="37.5" customHeight="1" x14ac:dyDescent="0.25">
      <c r="O459" s="13">
        <v>454</v>
      </c>
      <c r="P459" s="26" t="s">
        <v>651</v>
      </c>
      <c r="Q459" s="15" t="s">
        <v>116</v>
      </c>
      <c r="R459" s="15" t="s">
        <v>114</v>
      </c>
      <c r="S459" s="27" t="s">
        <v>20</v>
      </c>
      <c r="T459" s="28">
        <v>20000</v>
      </c>
      <c r="U459" s="19" t="s">
        <v>21</v>
      </c>
      <c r="V459" s="20">
        <f t="shared" si="45"/>
        <v>20000</v>
      </c>
      <c r="W459" s="21">
        <f t="shared" si="46"/>
        <v>574</v>
      </c>
      <c r="X459" s="22" t="s">
        <v>22</v>
      </c>
      <c r="Y459" s="22">
        <f t="shared" si="47"/>
        <v>608</v>
      </c>
      <c r="Z459" s="22">
        <v>5000</v>
      </c>
      <c r="AA459" s="23">
        <f>+W459+Y459+Z459</f>
        <v>6182</v>
      </c>
      <c r="AB459" s="23">
        <f>+V459-W459-Y459-Z459</f>
        <v>13818</v>
      </c>
      <c r="AC459" s="24" t="s">
        <v>23</v>
      </c>
    </row>
    <row r="460" spans="15:29" s="25" customFormat="1" ht="37.5" customHeight="1" x14ac:dyDescent="0.25">
      <c r="O460" s="13">
        <v>455</v>
      </c>
      <c r="P460" s="26" t="s">
        <v>652</v>
      </c>
      <c r="Q460" s="15" t="s">
        <v>449</v>
      </c>
      <c r="R460" s="15" t="s">
        <v>320</v>
      </c>
      <c r="S460" s="27" t="s">
        <v>44</v>
      </c>
      <c r="T460" s="28">
        <v>40000</v>
      </c>
      <c r="U460" s="19" t="s">
        <v>21</v>
      </c>
      <c r="V460" s="20">
        <f t="shared" si="45"/>
        <v>40000</v>
      </c>
      <c r="W460" s="21">
        <f t="shared" si="46"/>
        <v>1148</v>
      </c>
      <c r="X460" s="22">
        <v>442.65</v>
      </c>
      <c r="Y460" s="22">
        <f t="shared" si="47"/>
        <v>1216</v>
      </c>
      <c r="Z460" s="22">
        <v>2125.34</v>
      </c>
      <c r="AA460" s="23">
        <f>+W460+X460+Y460+Z460</f>
        <v>4931.99</v>
      </c>
      <c r="AB460" s="23">
        <f>+V460-W460-X460-Y460-Z460</f>
        <v>35068.009999999995</v>
      </c>
      <c r="AC460" s="24" t="s">
        <v>23</v>
      </c>
    </row>
    <row r="461" spans="15:29" s="25" customFormat="1" ht="37.5" customHeight="1" x14ac:dyDescent="0.25">
      <c r="O461" s="30">
        <v>456</v>
      </c>
      <c r="P461" s="26" t="s">
        <v>653</v>
      </c>
      <c r="Q461" s="15" t="s">
        <v>467</v>
      </c>
      <c r="R461" s="15" t="s">
        <v>201</v>
      </c>
      <c r="S461" s="27" t="s">
        <v>36</v>
      </c>
      <c r="T461" s="28">
        <v>100000</v>
      </c>
      <c r="U461" s="19" t="s">
        <v>21</v>
      </c>
      <c r="V461" s="20">
        <f t="shared" si="45"/>
        <v>100000</v>
      </c>
      <c r="W461" s="21">
        <f t="shared" si="46"/>
        <v>2870</v>
      </c>
      <c r="X461" s="22">
        <v>11767.84</v>
      </c>
      <c r="Y461" s="22">
        <f t="shared" si="47"/>
        <v>3040</v>
      </c>
      <c r="Z461" s="22">
        <v>9769.23</v>
      </c>
      <c r="AA461" s="23">
        <f>+W461+X461+Y461+Z461</f>
        <v>27447.07</v>
      </c>
      <c r="AB461" s="23">
        <f>+V461-W461-X461-Y461-Z461</f>
        <v>72552.930000000008</v>
      </c>
      <c r="AC461" s="24" t="s">
        <v>23</v>
      </c>
    </row>
    <row r="462" spans="15:29" s="25" customFormat="1" ht="37.5" customHeight="1" x14ac:dyDescent="0.25">
      <c r="O462" s="30">
        <v>457</v>
      </c>
      <c r="P462" s="26" t="s">
        <v>654</v>
      </c>
      <c r="Q462" s="15" t="s">
        <v>234</v>
      </c>
      <c r="R462" s="15" t="s">
        <v>201</v>
      </c>
      <c r="S462" s="27" t="s">
        <v>44</v>
      </c>
      <c r="T462" s="28">
        <v>95000</v>
      </c>
      <c r="U462" s="19" t="s">
        <v>21</v>
      </c>
      <c r="V462" s="20">
        <f t="shared" si="45"/>
        <v>95000</v>
      </c>
      <c r="W462" s="21">
        <f t="shared" si="46"/>
        <v>2726.5</v>
      </c>
      <c r="X462" s="22">
        <v>10591.71</v>
      </c>
      <c r="Y462" s="22">
        <f t="shared" si="47"/>
        <v>2888</v>
      </c>
      <c r="Z462" s="22">
        <v>4866.12</v>
      </c>
      <c r="AA462" s="23">
        <f>+W462+X462+Y462+Z462</f>
        <v>21072.329999999998</v>
      </c>
      <c r="AB462" s="23">
        <f>+V462-W462-X462-Y462-Z462</f>
        <v>73927.670000000013</v>
      </c>
      <c r="AC462" s="24" t="s">
        <v>23</v>
      </c>
    </row>
    <row r="463" spans="15:29" s="25" customFormat="1" ht="37.5" customHeight="1" x14ac:dyDescent="0.25">
      <c r="O463" s="13">
        <v>458</v>
      </c>
      <c r="P463" s="26" t="s">
        <v>655</v>
      </c>
      <c r="Q463" s="15" t="s">
        <v>27</v>
      </c>
      <c r="R463" s="15" t="s">
        <v>48</v>
      </c>
      <c r="S463" s="27" t="s">
        <v>20</v>
      </c>
      <c r="T463" s="28">
        <v>10000</v>
      </c>
      <c r="U463" s="19" t="s">
        <v>21</v>
      </c>
      <c r="V463" s="20">
        <f t="shared" si="45"/>
        <v>10000</v>
      </c>
      <c r="W463" s="21">
        <f t="shared" si="46"/>
        <v>287</v>
      </c>
      <c r="X463" s="22" t="s">
        <v>22</v>
      </c>
      <c r="Y463" s="22">
        <f t="shared" si="47"/>
        <v>304</v>
      </c>
      <c r="Z463" s="22">
        <v>23.25</v>
      </c>
      <c r="AA463" s="23">
        <f>+W463+Y463+Z463</f>
        <v>614.25</v>
      </c>
      <c r="AB463" s="23">
        <f>+V463-W463-Y463-Z463</f>
        <v>9385.75</v>
      </c>
      <c r="AC463" s="24" t="s">
        <v>23</v>
      </c>
    </row>
    <row r="464" spans="15:29" s="25" customFormat="1" ht="37.5" customHeight="1" x14ac:dyDescent="0.25">
      <c r="O464" s="13">
        <v>459</v>
      </c>
      <c r="P464" s="26" t="s">
        <v>656</v>
      </c>
      <c r="Q464" s="15" t="s">
        <v>657</v>
      </c>
      <c r="R464" s="32" t="s">
        <v>76</v>
      </c>
      <c r="S464" s="32" t="s">
        <v>71</v>
      </c>
      <c r="T464" s="35">
        <v>15167.35</v>
      </c>
      <c r="U464" s="19" t="s">
        <v>21</v>
      </c>
      <c r="V464" s="20">
        <f t="shared" si="45"/>
        <v>15167.35</v>
      </c>
      <c r="W464" s="21">
        <f t="shared" si="46"/>
        <v>435.30294500000002</v>
      </c>
      <c r="X464" s="22" t="s">
        <v>22</v>
      </c>
      <c r="Y464" s="22">
        <f t="shared" si="47"/>
        <v>461.08744000000002</v>
      </c>
      <c r="Z464" s="22">
        <v>23.25</v>
      </c>
      <c r="AA464" s="23">
        <f>+W464+Y464+Z464</f>
        <v>919.64038500000004</v>
      </c>
      <c r="AB464" s="23">
        <f>+V464-W464-Y464-Z464</f>
        <v>14247.709615000002</v>
      </c>
      <c r="AC464" s="24" t="s">
        <v>32</v>
      </c>
    </row>
    <row r="465" spans="15:29" s="25" customFormat="1" ht="37.5" customHeight="1" x14ac:dyDescent="0.25">
      <c r="O465" s="13">
        <v>460</v>
      </c>
      <c r="P465" s="26" t="s">
        <v>658</v>
      </c>
      <c r="Q465" s="15" t="s">
        <v>38</v>
      </c>
      <c r="R465" s="32" t="s">
        <v>169</v>
      </c>
      <c r="S465" s="32" t="s">
        <v>20</v>
      </c>
      <c r="T465" s="35">
        <v>10000</v>
      </c>
      <c r="U465" s="19" t="s">
        <v>21</v>
      </c>
      <c r="V465" s="20">
        <f t="shared" si="45"/>
        <v>10000</v>
      </c>
      <c r="W465" s="21">
        <f t="shared" si="46"/>
        <v>287</v>
      </c>
      <c r="X465" s="22" t="s">
        <v>22</v>
      </c>
      <c r="Y465" s="22">
        <f t="shared" si="47"/>
        <v>304</v>
      </c>
      <c r="Z465" s="22">
        <v>23.25</v>
      </c>
      <c r="AA465" s="23">
        <f>+W465+Y465+Z465</f>
        <v>614.25</v>
      </c>
      <c r="AB465" s="23">
        <f>+V465-W465-Y465-Z465</f>
        <v>9385.75</v>
      </c>
      <c r="AC465" s="24" t="s">
        <v>32</v>
      </c>
    </row>
    <row r="466" spans="15:29" s="25" customFormat="1" ht="37.5" customHeight="1" x14ac:dyDescent="0.25">
      <c r="O466" s="13">
        <v>461</v>
      </c>
      <c r="P466" s="26" t="s">
        <v>659</v>
      </c>
      <c r="Q466" s="15" t="s">
        <v>34</v>
      </c>
      <c r="R466" s="15" t="s">
        <v>19</v>
      </c>
      <c r="S466" s="27" t="s">
        <v>20</v>
      </c>
      <c r="T466" s="28">
        <v>10000</v>
      </c>
      <c r="U466" s="19" t="s">
        <v>21</v>
      </c>
      <c r="V466" s="20">
        <f t="shared" si="45"/>
        <v>10000</v>
      </c>
      <c r="W466" s="21">
        <f t="shared" si="46"/>
        <v>287</v>
      </c>
      <c r="X466" s="22" t="s">
        <v>22</v>
      </c>
      <c r="Y466" s="22">
        <f t="shared" si="47"/>
        <v>304</v>
      </c>
      <c r="Z466" s="22">
        <v>23.25</v>
      </c>
      <c r="AA466" s="23">
        <v>614.25</v>
      </c>
      <c r="AB466" s="23">
        <f>+V466-W466-Y466-Z466</f>
        <v>9385.75</v>
      </c>
      <c r="AC466" s="24" t="s">
        <v>23</v>
      </c>
    </row>
    <row r="467" spans="15:29" s="25" customFormat="1" ht="37.5" customHeight="1" x14ac:dyDescent="0.25">
      <c r="O467" s="13">
        <v>462</v>
      </c>
      <c r="P467" s="26" t="s">
        <v>660</v>
      </c>
      <c r="Q467" s="15" t="s">
        <v>216</v>
      </c>
      <c r="R467" s="15" t="s">
        <v>56</v>
      </c>
      <c r="S467" s="27" t="s">
        <v>36</v>
      </c>
      <c r="T467" s="28">
        <v>75000</v>
      </c>
      <c r="U467" s="19" t="s">
        <v>21</v>
      </c>
      <c r="V467" s="20">
        <f t="shared" ref="V467:V535" si="48">+T467</f>
        <v>75000</v>
      </c>
      <c r="W467" s="21">
        <f t="shared" si="46"/>
        <v>2152.5</v>
      </c>
      <c r="X467" s="22">
        <v>6309.38</v>
      </c>
      <c r="Y467" s="22">
        <f t="shared" si="47"/>
        <v>2280</v>
      </c>
      <c r="Z467" s="22">
        <v>123.25</v>
      </c>
      <c r="AA467" s="23">
        <f>+W467+X467+Y467+Z467</f>
        <v>10865.130000000001</v>
      </c>
      <c r="AB467" s="23">
        <f>+V467-W467-X467-Y467-Z467</f>
        <v>64134.869999999995</v>
      </c>
      <c r="AC467" s="24" t="s">
        <v>23</v>
      </c>
    </row>
    <row r="468" spans="15:29" s="25" customFormat="1" ht="37.5" customHeight="1" x14ac:dyDescent="0.25">
      <c r="O468" s="13">
        <v>463</v>
      </c>
      <c r="P468" s="26" t="s">
        <v>661</v>
      </c>
      <c r="Q468" s="15" t="s">
        <v>63</v>
      </c>
      <c r="R468" s="15" t="s">
        <v>41</v>
      </c>
      <c r="S468" s="27" t="s">
        <v>36</v>
      </c>
      <c r="T468" s="28">
        <v>70000</v>
      </c>
      <c r="U468" s="19" t="s">
        <v>21</v>
      </c>
      <c r="V468" s="20">
        <f t="shared" si="48"/>
        <v>70000</v>
      </c>
      <c r="W468" s="21">
        <f t="shared" si="46"/>
        <v>2009</v>
      </c>
      <c r="X468" s="22">
        <v>5368.48</v>
      </c>
      <c r="Y468" s="22">
        <f t="shared" si="47"/>
        <v>2128</v>
      </c>
      <c r="Z468" s="22">
        <v>15723.25</v>
      </c>
      <c r="AA468" s="23">
        <f>+W468+X468+Y468+Z468</f>
        <v>25228.73</v>
      </c>
      <c r="AB468" s="23">
        <f>+V468-W468-X468-Y468-Z468</f>
        <v>44771.270000000004</v>
      </c>
      <c r="AC468" s="24" t="s">
        <v>23</v>
      </c>
    </row>
    <row r="469" spans="15:29" s="25" customFormat="1" ht="37.5" customHeight="1" x14ac:dyDescent="0.25">
      <c r="O469" s="13">
        <v>464</v>
      </c>
      <c r="P469" s="26" t="s">
        <v>662</v>
      </c>
      <c r="Q469" s="15" t="s">
        <v>105</v>
      </c>
      <c r="R469" s="15" t="s">
        <v>154</v>
      </c>
      <c r="S469" s="27"/>
      <c r="T469" s="28">
        <v>15000</v>
      </c>
      <c r="U469" s="19" t="s">
        <v>21</v>
      </c>
      <c r="V469" s="20">
        <f t="shared" si="48"/>
        <v>15000</v>
      </c>
      <c r="W469" s="21">
        <f t="shared" si="46"/>
        <v>430.5</v>
      </c>
      <c r="X469" s="22" t="s">
        <v>22</v>
      </c>
      <c r="Y469" s="22">
        <f t="shared" si="47"/>
        <v>456</v>
      </c>
      <c r="Z469" s="22" t="s">
        <v>22</v>
      </c>
      <c r="AA469" s="23">
        <f>+W469+Y469</f>
        <v>886.5</v>
      </c>
      <c r="AB469" s="23">
        <f>+V469-W469-Y469</f>
        <v>14113.5</v>
      </c>
      <c r="AC469" s="24" t="s">
        <v>23</v>
      </c>
    </row>
    <row r="470" spans="15:29" s="25" customFormat="1" ht="37.5" customHeight="1" x14ac:dyDescent="0.25">
      <c r="O470" s="13">
        <v>465</v>
      </c>
      <c r="P470" s="26" t="s">
        <v>663</v>
      </c>
      <c r="Q470" s="31" t="s">
        <v>664</v>
      </c>
      <c r="R470" s="15" t="s">
        <v>76</v>
      </c>
      <c r="S470" s="27" t="s">
        <v>44</v>
      </c>
      <c r="T470" s="28">
        <v>23100</v>
      </c>
      <c r="U470" s="19" t="s">
        <v>21</v>
      </c>
      <c r="V470" s="20">
        <f t="shared" si="48"/>
        <v>23100</v>
      </c>
      <c r="W470" s="21">
        <f t="shared" si="46"/>
        <v>662.97</v>
      </c>
      <c r="X470" s="22" t="s">
        <v>22</v>
      </c>
      <c r="Y470" s="22">
        <f t="shared" si="47"/>
        <v>702.24</v>
      </c>
      <c r="Z470" s="22">
        <v>23.25</v>
      </c>
      <c r="AA470" s="23">
        <f>+W470+Y470+Z470</f>
        <v>1388.46</v>
      </c>
      <c r="AB470" s="23">
        <f>+V470-W470-Y470-Z470</f>
        <v>21711.539999999997</v>
      </c>
      <c r="AC470" s="24" t="s">
        <v>23</v>
      </c>
    </row>
    <row r="471" spans="15:29" s="25" customFormat="1" ht="37.5" customHeight="1" x14ac:dyDescent="0.25">
      <c r="O471" s="13">
        <v>466</v>
      </c>
      <c r="P471" s="26" t="s">
        <v>665</v>
      </c>
      <c r="Q471" s="15" t="s">
        <v>34</v>
      </c>
      <c r="R471" s="15" t="s">
        <v>19</v>
      </c>
      <c r="S471" s="27" t="s">
        <v>20</v>
      </c>
      <c r="T471" s="28">
        <v>10000</v>
      </c>
      <c r="U471" s="19" t="s">
        <v>21</v>
      </c>
      <c r="V471" s="20">
        <f t="shared" si="48"/>
        <v>10000</v>
      </c>
      <c r="W471" s="21">
        <f t="shared" si="46"/>
        <v>287</v>
      </c>
      <c r="X471" s="22" t="s">
        <v>22</v>
      </c>
      <c r="Y471" s="22">
        <f t="shared" si="47"/>
        <v>304</v>
      </c>
      <c r="Z471" s="22">
        <v>2130.87</v>
      </c>
      <c r="AA471" s="23">
        <f>+W471+Y471+Z471</f>
        <v>2721.87</v>
      </c>
      <c r="AB471" s="23">
        <f>+V471-W471-Y471-Z471</f>
        <v>7278.13</v>
      </c>
      <c r="AC471" s="24" t="s">
        <v>23</v>
      </c>
    </row>
    <row r="472" spans="15:29" s="25" customFormat="1" ht="37.5" customHeight="1" x14ac:dyDescent="0.25">
      <c r="O472" s="13">
        <v>467</v>
      </c>
      <c r="P472" s="26" t="s">
        <v>666</v>
      </c>
      <c r="Q472" s="15" t="s">
        <v>667</v>
      </c>
      <c r="R472" s="15" t="s">
        <v>41</v>
      </c>
      <c r="S472" s="27" t="s">
        <v>44</v>
      </c>
      <c r="T472" s="28">
        <v>65000</v>
      </c>
      <c r="U472" s="19" t="s">
        <v>21</v>
      </c>
      <c r="V472" s="20">
        <f t="shared" si="48"/>
        <v>65000</v>
      </c>
      <c r="W472" s="21">
        <f t="shared" si="46"/>
        <v>1865.5</v>
      </c>
      <c r="X472" s="22">
        <v>4427.58</v>
      </c>
      <c r="Y472" s="22">
        <f t="shared" si="47"/>
        <v>1976</v>
      </c>
      <c r="Z472" s="22">
        <v>23.25</v>
      </c>
      <c r="AA472" s="23">
        <f>+W472+X472+Y472+Z472</f>
        <v>8292.33</v>
      </c>
      <c r="AB472" s="23">
        <f>+V472-W472-X472-Y472-Z472</f>
        <v>56707.67</v>
      </c>
      <c r="AC472" s="24" t="s">
        <v>23</v>
      </c>
    </row>
    <row r="473" spans="15:29" s="25" customFormat="1" ht="37.5" customHeight="1" x14ac:dyDescent="0.25">
      <c r="O473" s="13">
        <v>468</v>
      </c>
      <c r="P473" s="26" t="s">
        <v>668</v>
      </c>
      <c r="Q473" s="31" t="s">
        <v>100</v>
      </c>
      <c r="R473" s="15" t="s">
        <v>148</v>
      </c>
      <c r="S473" s="27" t="s">
        <v>20</v>
      </c>
      <c r="T473" s="28">
        <v>19800</v>
      </c>
      <c r="U473" s="19" t="s">
        <v>21</v>
      </c>
      <c r="V473" s="20">
        <f t="shared" si="48"/>
        <v>19800</v>
      </c>
      <c r="W473" s="21">
        <f t="shared" si="46"/>
        <v>568.26</v>
      </c>
      <c r="X473" s="22" t="s">
        <v>22</v>
      </c>
      <c r="Y473" s="22">
        <f t="shared" si="47"/>
        <v>601.91999999999996</v>
      </c>
      <c r="Z473" s="22">
        <v>2960.73</v>
      </c>
      <c r="AA473" s="23">
        <f>+W473+Y473+Z473</f>
        <v>4130.91</v>
      </c>
      <c r="AB473" s="23">
        <f>+V473-W473-Y473-Z473</f>
        <v>15669.090000000004</v>
      </c>
      <c r="AC473" s="24" t="s">
        <v>23</v>
      </c>
    </row>
    <row r="474" spans="15:29" s="25" customFormat="1" ht="37.5" customHeight="1" x14ac:dyDescent="0.25">
      <c r="O474" s="13">
        <v>469</v>
      </c>
      <c r="P474" s="26" t="s">
        <v>669</v>
      </c>
      <c r="Q474" s="31" t="s">
        <v>657</v>
      </c>
      <c r="R474" s="32" t="s">
        <v>117</v>
      </c>
      <c r="S474" s="32" t="s">
        <v>44</v>
      </c>
      <c r="T474" s="35">
        <v>10000</v>
      </c>
      <c r="U474" s="19" t="s">
        <v>21</v>
      </c>
      <c r="V474" s="20">
        <f t="shared" si="48"/>
        <v>10000</v>
      </c>
      <c r="W474" s="21">
        <f t="shared" si="46"/>
        <v>287</v>
      </c>
      <c r="X474" s="22" t="s">
        <v>22</v>
      </c>
      <c r="Y474" s="22">
        <f t="shared" si="47"/>
        <v>304</v>
      </c>
      <c r="Z474" s="22">
        <v>23.25</v>
      </c>
      <c r="AA474" s="23">
        <f>+W474+Y474+Z474</f>
        <v>614.25</v>
      </c>
      <c r="AB474" s="23">
        <f>+V474-W474-Y474-Z474</f>
        <v>9385.75</v>
      </c>
      <c r="AC474" s="24" t="s">
        <v>23</v>
      </c>
    </row>
    <row r="475" spans="15:29" s="25" customFormat="1" ht="37.5" customHeight="1" x14ac:dyDescent="0.25">
      <c r="O475" s="13">
        <v>470</v>
      </c>
      <c r="P475" s="26" t="s">
        <v>670</v>
      </c>
      <c r="Q475" s="15" t="s">
        <v>258</v>
      </c>
      <c r="R475" s="15" t="s">
        <v>671</v>
      </c>
      <c r="S475" s="27" t="s">
        <v>44</v>
      </c>
      <c r="T475" s="28">
        <v>41207.22</v>
      </c>
      <c r="U475" s="19" t="s">
        <v>21</v>
      </c>
      <c r="V475" s="20">
        <f t="shared" si="48"/>
        <v>41207.22</v>
      </c>
      <c r="W475" s="21">
        <f t="shared" si="46"/>
        <v>1182.6472140000001</v>
      </c>
      <c r="X475" s="22">
        <v>613.03</v>
      </c>
      <c r="Y475" s="22">
        <f t="shared" si="47"/>
        <v>1252.699488</v>
      </c>
      <c r="Z475" s="22">
        <v>2886.49</v>
      </c>
      <c r="AA475" s="23">
        <f>+W475+X475+Y475+Z475</f>
        <v>5934.8667019999993</v>
      </c>
      <c r="AB475" s="23">
        <f>+V475-W475-X475-Y475-Z475</f>
        <v>35272.353298000009</v>
      </c>
      <c r="AC475" s="24" t="s">
        <v>23</v>
      </c>
    </row>
    <row r="476" spans="15:29" s="25" customFormat="1" ht="37.5" customHeight="1" x14ac:dyDescent="0.25">
      <c r="O476" s="13">
        <v>471</v>
      </c>
      <c r="P476" s="26" t="s">
        <v>672</v>
      </c>
      <c r="Q476" s="15" t="s">
        <v>471</v>
      </c>
      <c r="R476" s="15" t="s">
        <v>70</v>
      </c>
      <c r="S476" s="27" t="s">
        <v>44</v>
      </c>
      <c r="T476" s="28">
        <v>10000</v>
      </c>
      <c r="U476" s="19" t="s">
        <v>21</v>
      </c>
      <c r="V476" s="20">
        <f t="shared" si="48"/>
        <v>10000</v>
      </c>
      <c r="W476" s="21">
        <f t="shared" si="46"/>
        <v>287</v>
      </c>
      <c r="X476" s="22" t="s">
        <v>22</v>
      </c>
      <c r="Y476" s="22">
        <f t="shared" si="47"/>
        <v>304</v>
      </c>
      <c r="Z476" s="22">
        <v>2484.4899999999998</v>
      </c>
      <c r="AA476" s="23">
        <f>+W476+Y476+Z476</f>
        <v>3075.49</v>
      </c>
      <c r="AB476" s="23">
        <f>+V476-W476-Y476-Z476</f>
        <v>6924.51</v>
      </c>
      <c r="AC476" s="24" t="s">
        <v>32</v>
      </c>
    </row>
    <row r="477" spans="15:29" s="25" customFormat="1" ht="37.5" customHeight="1" x14ac:dyDescent="0.25">
      <c r="O477" s="13">
        <v>472</v>
      </c>
      <c r="P477" s="26" t="s">
        <v>673</v>
      </c>
      <c r="Q477" s="15" t="s">
        <v>27</v>
      </c>
      <c r="R477" s="15" t="s">
        <v>114</v>
      </c>
      <c r="S477" s="27" t="s">
        <v>20</v>
      </c>
      <c r="T477" s="28">
        <v>12650</v>
      </c>
      <c r="U477" s="19" t="s">
        <v>21</v>
      </c>
      <c r="V477" s="20">
        <f t="shared" si="48"/>
        <v>12650</v>
      </c>
      <c r="W477" s="21">
        <f t="shared" si="46"/>
        <v>363.05500000000001</v>
      </c>
      <c r="X477" s="22" t="s">
        <v>22</v>
      </c>
      <c r="Y477" s="22">
        <f t="shared" si="47"/>
        <v>384.56</v>
      </c>
      <c r="Z477" s="22">
        <v>2576.71</v>
      </c>
      <c r="AA477" s="23">
        <f>+W477+Y477+Z477</f>
        <v>3324.3249999999998</v>
      </c>
      <c r="AB477" s="23">
        <f>+V477-W477-Y477-Z477</f>
        <v>9325.6749999999993</v>
      </c>
      <c r="AC477" s="24" t="s">
        <v>23</v>
      </c>
    </row>
    <row r="478" spans="15:29" s="25" customFormat="1" ht="37.5" customHeight="1" x14ac:dyDescent="0.25">
      <c r="O478" s="13">
        <v>473</v>
      </c>
      <c r="P478" s="26" t="s">
        <v>674</v>
      </c>
      <c r="Q478" s="15" t="s">
        <v>480</v>
      </c>
      <c r="R478" s="15" t="s">
        <v>51</v>
      </c>
      <c r="S478" s="27" t="s">
        <v>36</v>
      </c>
      <c r="T478" s="28">
        <v>85000</v>
      </c>
      <c r="U478" s="19" t="s">
        <v>21</v>
      </c>
      <c r="V478" s="20">
        <f>+T478</f>
        <v>85000</v>
      </c>
      <c r="W478" s="21">
        <f t="shared" si="46"/>
        <v>2439.5</v>
      </c>
      <c r="X478" s="22">
        <v>8576.99</v>
      </c>
      <c r="Y478" s="22">
        <f t="shared" si="47"/>
        <v>2584</v>
      </c>
      <c r="Z478" s="22">
        <v>2355.96</v>
      </c>
      <c r="AA478" s="23">
        <f>+W478+X478+Y478+Z478</f>
        <v>15956.45</v>
      </c>
      <c r="AB478" s="23">
        <f>+V478-W478-X478-Y478-Z478</f>
        <v>69043.549999999988</v>
      </c>
      <c r="AC478" s="24" t="s">
        <v>23</v>
      </c>
    </row>
    <row r="479" spans="15:29" s="25" customFormat="1" ht="37.5" customHeight="1" x14ac:dyDescent="0.25">
      <c r="O479" s="13">
        <v>474</v>
      </c>
      <c r="P479" s="26" t="s">
        <v>675</v>
      </c>
      <c r="Q479" s="15" t="s">
        <v>27</v>
      </c>
      <c r="R479" s="15" t="s">
        <v>114</v>
      </c>
      <c r="S479" s="27" t="s">
        <v>20</v>
      </c>
      <c r="T479" s="28">
        <v>10000</v>
      </c>
      <c r="U479" s="19" t="s">
        <v>21</v>
      </c>
      <c r="V479" s="20">
        <f t="shared" si="48"/>
        <v>10000</v>
      </c>
      <c r="W479" s="21">
        <f t="shared" si="46"/>
        <v>287</v>
      </c>
      <c r="X479" s="22" t="s">
        <v>22</v>
      </c>
      <c r="Y479" s="22">
        <f t="shared" si="47"/>
        <v>304</v>
      </c>
      <c r="Z479" s="22">
        <v>953.87</v>
      </c>
      <c r="AA479" s="23">
        <f>+W479+Y479+Z479</f>
        <v>1544.87</v>
      </c>
      <c r="AB479" s="23">
        <f>+V479-W479-Y479-Z479</f>
        <v>8455.1299999999992</v>
      </c>
      <c r="AC479" s="24" t="s">
        <v>23</v>
      </c>
    </row>
    <row r="480" spans="15:29" s="25" customFormat="1" ht="37.5" customHeight="1" x14ac:dyDescent="0.25">
      <c r="O480" s="13">
        <v>475</v>
      </c>
      <c r="P480" s="26" t="s">
        <v>676</v>
      </c>
      <c r="Q480" s="31" t="s">
        <v>55</v>
      </c>
      <c r="R480" s="15" t="s">
        <v>144</v>
      </c>
      <c r="S480" s="27" t="s">
        <v>44</v>
      </c>
      <c r="T480" s="28">
        <v>50000</v>
      </c>
      <c r="U480" s="19" t="s">
        <v>21</v>
      </c>
      <c r="V480" s="20">
        <f t="shared" si="48"/>
        <v>50000</v>
      </c>
      <c r="W480" s="21">
        <f t="shared" si="46"/>
        <v>1435</v>
      </c>
      <c r="X480" s="22">
        <v>1854</v>
      </c>
      <c r="Y480" s="22">
        <f t="shared" si="47"/>
        <v>1520</v>
      </c>
      <c r="Z480" s="22">
        <v>1023.25</v>
      </c>
      <c r="AA480" s="23">
        <f>+W480+X480+Y480+Z480</f>
        <v>5832.25</v>
      </c>
      <c r="AB480" s="23">
        <f>+V480-W480-X480-Y480-Z480</f>
        <v>44167.75</v>
      </c>
      <c r="AC480" s="24" t="s">
        <v>23</v>
      </c>
    </row>
    <row r="481" spans="15:29" s="25" customFormat="1" ht="37.5" customHeight="1" x14ac:dyDescent="0.25">
      <c r="O481" s="13">
        <v>476</v>
      </c>
      <c r="P481" s="26" t="s">
        <v>677</v>
      </c>
      <c r="Q481" s="15" t="s">
        <v>92</v>
      </c>
      <c r="R481" s="15" t="s">
        <v>114</v>
      </c>
      <c r="S481" s="27" t="s">
        <v>20</v>
      </c>
      <c r="T481" s="28">
        <v>10000</v>
      </c>
      <c r="U481" s="19" t="s">
        <v>21</v>
      </c>
      <c r="V481" s="20">
        <f t="shared" si="48"/>
        <v>10000</v>
      </c>
      <c r="W481" s="21">
        <f t="shared" si="46"/>
        <v>287</v>
      </c>
      <c r="X481" s="22" t="s">
        <v>22</v>
      </c>
      <c r="Y481" s="22">
        <f t="shared" si="47"/>
        <v>304</v>
      </c>
      <c r="Z481" s="22">
        <v>2107.5100000000002</v>
      </c>
      <c r="AA481" s="23">
        <f>+W481+Y481+Z481</f>
        <v>2698.51</v>
      </c>
      <c r="AB481" s="23">
        <f>+V481-W481-Y481-Z481</f>
        <v>7301.49</v>
      </c>
      <c r="AC481" s="24" t="s">
        <v>23</v>
      </c>
    </row>
    <row r="482" spans="15:29" s="25" customFormat="1" ht="37.5" customHeight="1" x14ac:dyDescent="0.25">
      <c r="O482" s="13">
        <v>477</v>
      </c>
      <c r="P482" s="26" t="s">
        <v>677</v>
      </c>
      <c r="Q482" s="15" t="s">
        <v>27</v>
      </c>
      <c r="R482" s="15" t="s">
        <v>48</v>
      </c>
      <c r="S482" s="27" t="s">
        <v>20</v>
      </c>
      <c r="T482" s="28">
        <v>10000</v>
      </c>
      <c r="U482" s="19" t="s">
        <v>21</v>
      </c>
      <c r="V482" s="20">
        <f t="shared" si="48"/>
        <v>10000</v>
      </c>
      <c r="W482" s="21">
        <f t="shared" si="46"/>
        <v>287</v>
      </c>
      <c r="X482" s="22" t="s">
        <v>22</v>
      </c>
      <c r="Y482" s="22">
        <f t="shared" si="47"/>
        <v>304</v>
      </c>
      <c r="Z482" s="22">
        <v>375.69</v>
      </c>
      <c r="AA482" s="23">
        <f>+W482+Y482+Z482</f>
        <v>966.69</v>
      </c>
      <c r="AB482" s="23">
        <f>+V482-W482-Y482-Z482</f>
        <v>9033.31</v>
      </c>
      <c r="AC482" s="24" t="s">
        <v>23</v>
      </c>
    </row>
    <row r="483" spans="15:29" s="25" customFormat="1" ht="37.5" customHeight="1" x14ac:dyDescent="0.25">
      <c r="O483" s="13">
        <v>478</v>
      </c>
      <c r="P483" s="26" t="s">
        <v>678</v>
      </c>
      <c r="Q483" s="31" t="s">
        <v>55</v>
      </c>
      <c r="R483" s="15" t="s">
        <v>48</v>
      </c>
      <c r="S483" s="27" t="s">
        <v>20</v>
      </c>
      <c r="T483" s="28">
        <v>10000</v>
      </c>
      <c r="U483" s="19" t="s">
        <v>21</v>
      </c>
      <c r="V483" s="20">
        <f t="shared" si="48"/>
        <v>10000</v>
      </c>
      <c r="W483" s="21">
        <f t="shared" si="46"/>
        <v>287</v>
      </c>
      <c r="X483" s="22" t="s">
        <v>22</v>
      </c>
      <c r="Y483" s="22">
        <f t="shared" si="47"/>
        <v>304</v>
      </c>
      <c r="Z483" s="22">
        <v>23.25</v>
      </c>
      <c r="AA483" s="23">
        <f>+W483+Y483+Z483</f>
        <v>614.25</v>
      </c>
      <c r="AB483" s="23">
        <f>+V483-W483-Y483-Z483</f>
        <v>9385.75</v>
      </c>
      <c r="AC483" s="24" t="s">
        <v>23</v>
      </c>
    </row>
    <row r="484" spans="15:29" s="25" customFormat="1" ht="37.5" customHeight="1" x14ac:dyDescent="0.25">
      <c r="O484" s="13">
        <v>479</v>
      </c>
      <c r="P484" s="26" t="s">
        <v>679</v>
      </c>
      <c r="Q484" s="15" t="s">
        <v>246</v>
      </c>
      <c r="R484" s="15" t="s">
        <v>48</v>
      </c>
      <c r="S484" s="27" t="s">
        <v>20</v>
      </c>
      <c r="T484" s="28">
        <v>10000</v>
      </c>
      <c r="U484" s="19" t="s">
        <v>21</v>
      </c>
      <c r="V484" s="20">
        <f t="shared" si="48"/>
        <v>10000</v>
      </c>
      <c r="W484" s="21">
        <f t="shared" si="46"/>
        <v>287</v>
      </c>
      <c r="X484" s="22" t="s">
        <v>22</v>
      </c>
      <c r="Y484" s="22">
        <f t="shared" si="47"/>
        <v>304</v>
      </c>
      <c r="Z484" s="22" t="s">
        <v>22</v>
      </c>
      <c r="AA484" s="23">
        <f>+W484+Y484</f>
        <v>591</v>
      </c>
      <c r="AB484" s="23">
        <f>+V484-W484-Y484</f>
        <v>9409</v>
      </c>
      <c r="AC484" s="24" t="s">
        <v>23</v>
      </c>
    </row>
    <row r="485" spans="15:29" s="25" customFormat="1" ht="37.5" customHeight="1" x14ac:dyDescent="0.25">
      <c r="O485" s="13">
        <v>480</v>
      </c>
      <c r="P485" s="26" t="s">
        <v>680</v>
      </c>
      <c r="Q485" s="15" t="s">
        <v>63</v>
      </c>
      <c r="R485" s="15" t="s">
        <v>385</v>
      </c>
      <c r="S485" s="27" t="s">
        <v>20</v>
      </c>
      <c r="T485" s="28">
        <v>10000</v>
      </c>
      <c r="U485" s="19" t="s">
        <v>21</v>
      </c>
      <c r="V485" s="20">
        <f t="shared" si="48"/>
        <v>10000</v>
      </c>
      <c r="W485" s="21">
        <f t="shared" si="46"/>
        <v>287</v>
      </c>
      <c r="X485" s="22" t="s">
        <v>22</v>
      </c>
      <c r="Y485" s="22">
        <f t="shared" si="47"/>
        <v>304</v>
      </c>
      <c r="Z485" s="22">
        <v>2908.94</v>
      </c>
      <c r="AA485" s="23">
        <f>+W485+Y485+Z485</f>
        <v>3499.94</v>
      </c>
      <c r="AB485" s="23">
        <f>+V485-W485-Y485-Z485</f>
        <v>6500.0599999999995</v>
      </c>
      <c r="AC485" s="24" t="s">
        <v>23</v>
      </c>
    </row>
    <row r="486" spans="15:29" s="25" customFormat="1" ht="37.5" customHeight="1" x14ac:dyDescent="0.25">
      <c r="O486" s="13">
        <v>481</v>
      </c>
      <c r="P486" s="26" t="s">
        <v>681</v>
      </c>
      <c r="Q486" s="15" t="s">
        <v>196</v>
      </c>
      <c r="R486" s="15" t="s">
        <v>48</v>
      </c>
      <c r="S486" s="27" t="s">
        <v>20</v>
      </c>
      <c r="T486" s="28">
        <v>10000</v>
      </c>
      <c r="U486" s="19" t="s">
        <v>21</v>
      </c>
      <c r="V486" s="20">
        <f t="shared" si="48"/>
        <v>10000</v>
      </c>
      <c r="W486" s="21">
        <f t="shared" si="46"/>
        <v>287</v>
      </c>
      <c r="X486" s="22" t="s">
        <v>22</v>
      </c>
      <c r="Y486" s="22">
        <f t="shared" si="47"/>
        <v>304</v>
      </c>
      <c r="Z486" s="22">
        <v>23.25</v>
      </c>
      <c r="AA486" s="23">
        <f>+W486+Y486+Z486</f>
        <v>614.25</v>
      </c>
      <c r="AB486" s="23">
        <f>+V486-W486-Y486-Z486</f>
        <v>9385.75</v>
      </c>
      <c r="AC486" s="24" t="s">
        <v>23</v>
      </c>
    </row>
    <row r="487" spans="15:29" s="25" customFormat="1" ht="37.5" customHeight="1" x14ac:dyDescent="0.25">
      <c r="O487" s="38">
        <v>482</v>
      </c>
      <c r="P487" s="26" t="s">
        <v>682</v>
      </c>
      <c r="Q487" s="15" t="s">
        <v>176</v>
      </c>
      <c r="R487" s="15" t="s">
        <v>61</v>
      </c>
      <c r="S487" s="27" t="s">
        <v>20</v>
      </c>
      <c r="T487" s="28">
        <v>15000</v>
      </c>
      <c r="U487" s="19" t="s">
        <v>21</v>
      </c>
      <c r="V487" s="20">
        <f t="shared" si="48"/>
        <v>15000</v>
      </c>
      <c r="W487" s="21">
        <f t="shared" si="46"/>
        <v>430.5</v>
      </c>
      <c r="X487" s="22" t="s">
        <v>22</v>
      </c>
      <c r="Y487" s="22">
        <f t="shared" si="47"/>
        <v>456</v>
      </c>
      <c r="Z487" s="22">
        <v>23.25</v>
      </c>
      <c r="AA487" s="23">
        <f>+W487+Y487+Z487</f>
        <v>909.75</v>
      </c>
      <c r="AB487" s="23">
        <f>+V487-W487-Y487-Z487</f>
        <v>14090.25</v>
      </c>
      <c r="AC487" s="24" t="s">
        <v>23</v>
      </c>
    </row>
    <row r="488" spans="15:29" s="25" customFormat="1" ht="37.5" customHeight="1" x14ac:dyDescent="0.25">
      <c r="O488" s="13">
        <v>483</v>
      </c>
      <c r="P488" s="26" t="s">
        <v>683</v>
      </c>
      <c r="Q488" s="15" t="s">
        <v>63</v>
      </c>
      <c r="R488" s="15" t="s">
        <v>192</v>
      </c>
      <c r="S488" s="27" t="s">
        <v>20</v>
      </c>
      <c r="T488" s="28">
        <v>13100</v>
      </c>
      <c r="U488" s="19" t="s">
        <v>21</v>
      </c>
      <c r="V488" s="20">
        <f t="shared" si="48"/>
        <v>13100</v>
      </c>
      <c r="W488" s="21">
        <f t="shared" si="46"/>
        <v>375.96999999999997</v>
      </c>
      <c r="X488" s="22" t="s">
        <v>22</v>
      </c>
      <c r="Y488" s="22">
        <f t="shared" si="47"/>
        <v>398.24</v>
      </c>
      <c r="Z488" s="22">
        <v>23.25</v>
      </c>
      <c r="AA488" s="23">
        <f>+W488+Y488+Z488</f>
        <v>797.46</v>
      </c>
      <c r="AB488" s="23">
        <f>+V488-W488-Y488-Z488</f>
        <v>12302.54</v>
      </c>
      <c r="AC488" s="24" t="s">
        <v>23</v>
      </c>
    </row>
    <row r="489" spans="15:29" s="25" customFormat="1" ht="37.5" customHeight="1" x14ac:dyDescent="0.25">
      <c r="O489" s="13">
        <v>484</v>
      </c>
      <c r="P489" s="26" t="s">
        <v>684</v>
      </c>
      <c r="Q489" s="15" t="s">
        <v>326</v>
      </c>
      <c r="R489" s="15" t="s">
        <v>48</v>
      </c>
      <c r="S489" s="27" t="s">
        <v>20</v>
      </c>
      <c r="T489" s="28">
        <v>10000</v>
      </c>
      <c r="U489" s="19" t="s">
        <v>21</v>
      </c>
      <c r="V489" s="20">
        <f t="shared" si="48"/>
        <v>10000</v>
      </c>
      <c r="W489" s="21">
        <f t="shared" si="46"/>
        <v>287</v>
      </c>
      <c r="X489" s="22" t="s">
        <v>22</v>
      </c>
      <c r="Y489" s="22">
        <f t="shared" si="47"/>
        <v>304</v>
      </c>
      <c r="Z489" s="22">
        <v>606.30999999999995</v>
      </c>
      <c r="AA489" s="23">
        <f>+W489+Y489+Z489</f>
        <v>1197.31</v>
      </c>
      <c r="AB489" s="23">
        <f>+V489-W489-Y489-Z489</f>
        <v>8802.69</v>
      </c>
      <c r="AC489" s="24" t="s">
        <v>23</v>
      </c>
    </row>
    <row r="490" spans="15:29" s="25" customFormat="1" ht="37.5" customHeight="1" x14ac:dyDescent="0.25">
      <c r="O490" s="13">
        <v>485</v>
      </c>
      <c r="P490" s="26" t="s">
        <v>685</v>
      </c>
      <c r="Q490" s="15" t="s">
        <v>176</v>
      </c>
      <c r="R490" s="15" t="s">
        <v>59</v>
      </c>
      <c r="S490" s="27" t="s">
        <v>36</v>
      </c>
      <c r="T490" s="28">
        <v>60000</v>
      </c>
      <c r="U490" s="19" t="s">
        <v>21</v>
      </c>
      <c r="V490" s="20">
        <f t="shared" si="48"/>
        <v>60000</v>
      </c>
      <c r="W490" s="21">
        <f t="shared" si="46"/>
        <v>1722</v>
      </c>
      <c r="X490" s="22">
        <v>3486.68</v>
      </c>
      <c r="Y490" s="22">
        <f t="shared" si="47"/>
        <v>1824</v>
      </c>
      <c r="Z490" s="22">
        <v>26941.59</v>
      </c>
      <c r="AA490" s="23">
        <f>+W490+X490+Y490+Z490</f>
        <v>33974.270000000004</v>
      </c>
      <c r="AB490" s="23">
        <f>+V490-W490-X490-Y490-Z490</f>
        <v>26025.73</v>
      </c>
      <c r="AC490" s="24" t="s">
        <v>23</v>
      </c>
    </row>
    <row r="491" spans="15:29" s="25" customFormat="1" ht="37.5" customHeight="1" x14ac:dyDescent="0.25">
      <c r="O491" s="13">
        <v>486</v>
      </c>
      <c r="P491" s="26" t="s">
        <v>686</v>
      </c>
      <c r="Q491" s="15" t="s">
        <v>125</v>
      </c>
      <c r="R491" s="15" t="s">
        <v>117</v>
      </c>
      <c r="S491" s="15" t="s">
        <v>20</v>
      </c>
      <c r="T491" s="28">
        <v>10000</v>
      </c>
      <c r="U491" s="19" t="s">
        <v>21</v>
      </c>
      <c r="V491" s="20">
        <f t="shared" si="48"/>
        <v>10000</v>
      </c>
      <c r="W491" s="21">
        <f t="shared" si="46"/>
        <v>287</v>
      </c>
      <c r="X491" s="22"/>
      <c r="Y491" s="22">
        <f t="shared" si="47"/>
        <v>304</v>
      </c>
      <c r="Z491" s="22"/>
      <c r="AA491" s="23">
        <f>+W491+Y491</f>
        <v>591</v>
      </c>
      <c r="AB491" s="23">
        <f>+V491-W491-Y491</f>
        <v>9409</v>
      </c>
      <c r="AC491" s="24" t="s">
        <v>23</v>
      </c>
    </row>
    <row r="492" spans="15:29" s="25" customFormat="1" ht="37.5" customHeight="1" x14ac:dyDescent="0.25">
      <c r="O492" s="13">
        <v>487</v>
      </c>
      <c r="P492" s="26" t="s">
        <v>687</v>
      </c>
      <c r="Q492" s="15" t="s">
        <v>30</v>
      </c>
      <c r="R492" s="15" t="s">
        <v>148</v>
      </c>
      <c r="S492" s="27" t="s">
        <v>20</v>
      </c>
      <c r="T492" s="28">
        <v>14300</v>
      </c>
      <c r="U492" s="19" t="s">
        <v>21</v>
      </c>
      <c r="V492" s="20">
        <f t="shared" si="48"/>
        <v>14300</v>
      </c>
      <c r="W492" s="21">
        <f t="shared" si="46"/>
        <v>410.41</v>
      </c>
      <c r="X492" s="22" t="s">
        <v>22</v>
      </c>
      <c r="Y492" s="22">
        <f t="shared" si="47"/>
        <v>434.72</v>
      </c>
      <c r="Z492" s="22">
        <v>5660.73</v>
      </c>
      <c r="AA492" s="23">
        <f>+W492+Y492+Z492</f>
        <v>6505.86</v>
      </c>
      <c r="AB492" s="23">
        <f>+V492-W492-Y492-Z492</f>
        <v>7794.1400000000012</v>
      </c>
      <c r="AC492" s="24" t="s">
        <v>23</v>
      </c>
    </row>
    <row r="493" spans="15:29" s="25" customFormat="1" ht="37.5" customHeight="1" x14ac:dyDescent="0.25">
      <c r="O493" s="30">
        <v>488</v>
      </c>
      <c r="P493" s="26" t="s">
        <v>688</v>
      </c>
      <c r="Q493" s="15" t="s">
        <v>27</v>
      </c>
      <c r="R493" s="15" t="s">
        <v>19</v>
      </c>
      <c r="S493" s="27" t="s">
        <v>20</v>
      </c>
      <c r="T493" s="28">
        <v>11440</v>
      </c>
      <c r="U493" s="19" t="s">
        <v>21</v>
      </c>
      <c r="V493" s="20">
        <f>+T493</f>
        <v>11440</v>
      </c>
      <c r="W493" s="21">
        <f t="shared" si="46"/>
        <v>328.32799999999997</v>
      </c>
      <c r="X493" s="22" t="s">
        <v>22</v>
      </c>
      <c r="Y493" s="22">
        <f t="shared" si="47"/>
        <v>347.77600000000001</v>
      </c>
      <c r="Z493" s="22">
        <v>7502.07</v>
      </c>
      <c r="AA493" s="34">
        <f>+W493+Y493+Z493</f>
        <v>8178.174</v>
      </c>
      <c r="AB493" s="23">
        <f>+V493-W493-Y493-Z493</f>
        <v>3261.8260000000009</v>
      </c>
      <c r="AC493" s="24" t="s">
        <v>23</v>
      </c>
    </row>
    <row r="494" spans="15:29" s="25" customFormat="1" ht="37.5" customHeight="1" x14ac:dyDescent="0.25">
      <c r="O494" s="13">
        <v>489</v>
      </c>
      <c r="P494" s="26" t="s">
        <v>689</v>
      </c>
      <c r="Q494" s="15" t="s">
        <v>216</v>
      </c>
      <c r="R494" s="15" t="s">
        <v>51</v>
      </c>
      <c r="S494" s="27" t="s">
        <v>44</v>
      </c>
      <c r="T494" s="28">
        <v>85000</v>
      </c>
      <c r="U494" s="19" t="s">
        <v>21</v>
      </c>
      <c r="V494" s="20">
        <f t="shared" si="48"/>
        <v>85000</v>
      </c>
      <c r="W494" s="21">
        <f t="shared" si="46"/>
        <v>2439.5</v>
      </c>
      <c r="X494" s="22">
        <v>8576.99</v>
      </c>
      <c r="Y494" s="22">
        <f t="shared" si="47"/>
        <v>2584</v>
      </c>
      <c r="Z494" s="22">
        <v>8885.32</v>
      </c>
      <c r="AA494" s="23">
        <f>+W494+X494+Y494+Z494</f>
        <v>22485.809999999998</v>
      </c>
      <c r="AB494" s="23">
        <f>+V494-W494-X494-Y494-Z494</f>
        <v>62514.189999999995</v>
      </c>
      <c r="AC494" s="24" t="s">
        <v>23</v>
      </c>
    </row>
    <row r="495" spans="15:29" s="25" customFormat="1" ht="37.5" customHeight="1" x14ac:dyDescent="0.25">
      <c r="O495" s="13">
        <v>490</v>
      </c>
      <c r="P495" s="26" t="s">
        <v>690</v>
      </c>
      <c r="Q495" s="15" t="s">
        <v>270</v>
      </c>
      <c r="R495" s="15" t="s">
        <v>41</v>
      </c>
      <c r="S495" s="27" t="s">
        <v>36</v>
      </c>
      <c r="T495" s="28">
        <v>45000</v>
      </c>
      <c r="U495" s="19" t="s">
        <v>21</v>
      </c>
      <c r="V495" s="20">
        <f t="shared" si="48"/>
        <v>45000</v>
      </c>
      <c r="W495" s="21">
        <f t="shared" si="46"/>
        <v>1291.5</v>
      </c>
      <c r="X495" s="22">
        <v>1148.33</v>
      </c>
      <c r="Y495" s="22">
        <f t="shared" si="47"/>
        <v>1368</v>
      </c>
      <c r="Z495" s="22">
        <v>14614.44</v>
      </c>
      <c r="AA495" s="23">
        <f>+W495+X495+Y495+Z495</f>
        <v>18422.27</v>
      </c>
      <c r="AB495" s="23">
        <f>+V495-W495-X495-Y495-Z495</f>
        <v>26577.729999999996</v>
      </c>
      <c r="AC495" s="24" t="s">
        <v>23</v>
      </c>
    </row>
    <row r="496" spans="15:29" s="25" customFormat="1" ht="37.5" customHeight="1" x14ac:dyDescent="0.25">
      <c r="O496" s="13">
        <v>491</v>
      </c>
      <c r="P496" s="26" t="s">
        <v>691</v>
      </c>
      <c r="Q496" s="15" t="s">
        <v>95</v>
      </c>
      <c r="R496" s="15" t="s">
        <v>31</v>
      </c>
      <c r="S496" s="27" t="s">
        <v>20</v>
      </c>
      <c r="T496" s="28">
        <v>10000</v>
      </c>
      <c r="U496" s="19" t="s">
        <v>21</v>
      </c>
      <c r="V496" s="20">
        <f t="shared" si="48"/>
        <v>10000</v>
      </c>
      <c r="W496" s="21">
        <f t="shared" si="46"/>
        <v>287</v>
      </c>
      <c r="X496" s="22" t="s">
        <v>22</v>
      </c>
      <c r="Y496" s="22">
        <f t="shared" si="47"/>
        <v>304</v>
      </c>
      <c r="Z496" s="22">
        <v>23.25</v>
      </c>
      <c r="AA496" s="23">
        <f>+W496+Y496+Z496</f>
        <v>614.25</v>
      </c>
      <c r="AB496" s="23">
        <f>+V496-W496-Y496-Z496</f>
        <v>9385.75</v>
      </c>
      <c r="AC496" s="24" t="s">
        <v>32</v>
      </c>
    </row>
    <row r="497" spans="15:29" s="25" customFormat="1" ht="37.5" customHeight="1" x14ac:dyDescent="0.25">
      <c r="O497" s="13">
        <v>492</v>
      </c>
      <c r="P497" s="26" t="s">
        <v>692</v>
      </c>
      <c r="Q497" s="15" t="s">
        <v>125</v>
      </c>
      <c r="R497" s="15" t="s">
        <v>117</v>
      </c>
      <c r="S497" s="15" t="s">
        <v>20</v>
      </c>
      <c r="T497" s="28">
        <v>10000</v>
      </c>
      <c r="U497" s="19" t="s">
        <v>21</v>
      </c>
      <c r="V497" s="20">
        <f t="shared" si="48"/>
        <v>10000</v>
      </c>
      <c r="W497" s="21">
        <f t="shared" si="46"/>
        <v>287</v>
      </c>
      <c r="X497" s="22"/>
      <c r="Y497" s="22">
        <f t="shared" si="47"/>
        <v>304</v>
      </c>
      <c r="Z497" s="22"/>
      <c r="AA497" s="23">
        <f>+W497+Y497</f>
        <v>591</v>
      </c>
      <c r="AB497" s="23">
        <f>+V497-W497-Y497</f>
        <v>9409</v>
      </c>
      <c r="AC497" s="24" t="s">
        <v>23</v>
      </c>
    </row>
    <row r="498" spans="15:29" s="25" customFormat="1" ht="37.5" customHeight="1" x14ac:dyDescent="0.25">
      <c r="O498" s="13">
        <v>493</v>
      </c>
      <c r="P498" s="26" t="s">
        <v>693</v>
      </c>
      <c r="Q498" s="15" t="s">
        <v>27</v>
      </c>
      <c r="R498" s="15" t="s">
        <v>19</v>
      </c>
      <c r="S498" s="27" t="s">
        <v>20</v>
      </c>
      <c r="T498" s="28">
        <v>11000</v>
      </c>
      <c r="U498" s="19" t="s">
        <v>21</v>
      </c>
      <c r="V498" s="20">
        <f t="shared" si="48"/>
        <v>11000</v>
      </c>
      <c r="W498" s="21">
        <f t="shared" si="46"/>
        <v>315.7</v>
      </c>
      <c r="X498" s="22" t="s">
        <v>22</v>
      </c>
      <c r="Y498" s="22">
        <f t="shared" si="47"/>
        <v>334.4</v>
      </c>
      <c r="Z498" s="22">
        <v>23.25</v>
      </c>
      <c r="AA498" s="23">
        <f>+W498+Y498+Z498</f>
        <v>673.34999999999991</v>
      </c>
      <c r="AB498" s="23">
        <f>+V498-W498-Y498-Z498</f>
        <v>10326.65</v>
      </c>
      <c r="AC498" s="24" t="s">
        <v>23</v>
      </c>
    </row>
    <row r="499" spans="15:29" s="25" customFormat="1" ht="37.5" customHeight="1" x14ac:dyDescent="0.25">
      <c r="O499" s="30">
        <v>494</v>
      </c>
      <c r="P499" s="26" t="s">
        <v>694</v>
      </c>
      <c r="Q499" s="15" t="s">
        <v>133</v>
      </c>
      <c r="R499" s="15" t="s">
        <v>201</v>
      </c>
      <c r="S499" s="27" t="s">
        <v>36</v>
      </c>
      <c r="T499" s="28">
        <v>95000</v>
      </c>
      <c r="U499" s="19" t="s">
        <v>21</v>
      </c>
      <c r="V499" s="20">
        <f t="shared" si="48"/>
        <v>95000</v>
      </c>
      <c r="W499" s="21">
        <f t="shared" si="46"/>
        <v>2726.5</v>
      </c>
      <c r="X499" s="22">
        <v>10591.71</v>
      </c>
      <c r="Y499" s="22">
        <f t="shared" si="47"/>
        <v>2888</v>
      </c>
      <c r="Z499" s="22">
        <v>12902.14</v>
      </c>
      <c r="AA499" s="23">
        <f>+W499+X499+Y499+Z499</f>
        <v>29108.35</v>
      </c>
      <c r="AB499" s="23">
        <f>+V499-W499-X499-Y499-Z499</f>
        <v>65891.650000000009</v>
      </c>
      <c r="AC499" s="24" t="s">
        <v>32</v>
      </c>
    </row>
    <row r="500" spans="15:29" s="25" customFormat="1" ht="37.5" customHeight="1" x14ac:dyDescent="0.25">
      <c r="O500" s="13">
        <v>495</v>
      </c>
      <c r="P500" s="26" t="s">
        <v>695</v>
      </c>
      <c r="Q500" s="15" t="s">
        <v>27</v>
      </c>
      <c r="R500" s="15" t="s">
        <v>114</v>
      </c>
      <c r="S500" s="27" t="s">
        <v>20</v>
      </c>
      <c r="T500" s="28">
        <v>11440</v>
      </c>
      <c r="U500" s="19" t="s">
        <v>21</v>
      </c>
      <c r="V500" s="20">
        <f t="shared" si="48"/>
        <v>11440</v>
      </c>
      <c r="W500" s="21">
        <f t="shared" si="46"/>
        <v>328.32799999999997</v>
      </c>
      <c r="X500" s="22" t="s">
        <v>22</v>
      </c>
      <c r="Y500" s="22">
        <f t="shared" si="47"/>
        <v>347.77600000000001</v>
      </c>
      <c r="Z500" s="22">
        <v>23.25</v>
      </c>
      <c r="AA500" s="23">
        <f t="shared" ref="AA500:AA506" si="49">+W500+Y500+Z500</f>
        <v>699.35400000000004</v>
      </c>
      <c r="AB500" s="23">
        <f t="shared" ref="AB500:AB506" si="50">+V500-W500-Y500-Z500</f>
        <v>10740.646000000001</v>
      </c>
      <c r="AC500" s="24" t="s">
        <v>23</v>
      </c>
    </row>
    <row r="501" spans="15:29" s="25" customFormat="1" ht="37.5" customHeight="1" x14ac:dyDescent="0.25">
      <c r="O501" s="13">
        <v>496</v>
      </c>
      <c r="P501" s="26" t="s">
        <v>696</v>
      </c>
      <c r="Q501" s="15" t="s">
        <v>18</v>
      </c>
      <c r="R501" s="15" t="s">
        <v>19</v>
      </c>
      <c r="S501" s="27" t="s">
        <v>20</v>
      </c>
      <c r="T501" s="28">
        <v>10000</v>
      </c>
      <c r="U501" s="19" t="s">
        <v>21</v>
      </c>
      <c r="V501" s="20">
        <f t="shared" si="48"/>
        <v>10000</v>
      </c>
      <c r="W501" s="21">
        <f t="shared" si="46"/>
        <v>287</v>
      </c>
      <c r="X501" s="22" t="s">
        <v>22</v>
      </c>
      <c r="Y501" s="22">
        <f t="shared" si="47"/>
        <v>304</v>
      </c>
      <c r="Z501" s="22">
        <v>253.87</v>
      </c>
      <c r="AA501" s="23">
        <f t="shared" si="49"/>
        <v>844.87</v>
      </c>
      <c r="AB501" s="23">
        <f t="shared" si="50"/>
        <v>9155.1299999999992</v>
      </c>
      <c r="AC501" s="24" t="s">
        <v>32</v>
      </c>
    </row>
    <row r="502" spans="15:29" s="25" customFormat="1" ht="37.5" customHeight="1" x14ac:dyDescent="0.25">
      <c r="O502" s="13">
        <v>497</v>
      </c>
      <c r="P502" s="26" t="s">
        <v>697</v>
      </c>
      <c r="Q502" s="15" t="s">
        <v>141</v>
      </c>
      <c r="R502" s="15" t="s">
        <v>48</v>
      </c>
      <c r="S502" s="27" t="s">
        <v>20</v>
      </c>
      <c r="T502" s="28">
        <v>10000</v>
      </c>
      <c r="U502" s="19" t="s">
        <v>21</v>
      </c>
      <c r="V502" s="20">
        <f t="shared" si="48"/>
        <v>10000</v>
      </c>
      <c r="W502" s="21">
        <f t="shared" si="46"/>
        <v>287</v>
      </c>
      <c r="X502" s="22" t="s">
        <v>22</v>
      </c>
      <c r="Y502" s="22">
        <f t="shared" si="47"/>
        <v>304</v>
      </c>
      <c r="Z502" s="22">
        <v>23.25</v>
      </c>
      <c r="AA502" s="23">
        <f t="shared" si="49"/>
        <v>614.25</v>
      </c>
      <c r="AB502" s="23">
        <f t="shared" si="50"/>
        <v>9385.75</v>
      </c>
      <c r="AC502" s="24" t="s">
        <v>23</v>
      </c>
    </row>
    <row r="503" spans="15:29" s="25" customFormat="1" ht="37.5" customHeight="1" x14ac:dyDescent="0.25">
      <c r="O503" s="13">
        <v>498</v>
      </c>
      <c r="P503" s="26" t="s">
        <v>698</v>
      </c>
      <c r="Q503" s="15" t="s">
        <v>125</v>
      </c>
      <c r="R503" s="15" t="s">
        <v>39</v>
      </c>
      <c r="S503" s="15" t="s">
        <v>20</v>
      </c>
      <c r="T503" s="28">
        <v>10000</v>
      </c>
      <c r="U503" s="19" t="s">
        <v>21</v>
      </c>
      <c r="V503" s="20">
        <f t="shared" si="48"/>
        <v>10000</v>
      </c>
      <c r="W503" s="21">
        <f t="shared" si="46"/>
        <v>287</v>
      </c>
      <c r="X503" s="22"/>
      <c r="Y503" s="22">
        <f t="shared" si="47"/>
        <v>304</v>
      </c>
      <c r="Z503" s="22"/>
      <c r="AA503" s="23">
        <f>+W503+Y503</f>
        <v>591</v>
      </c>
      <c r="AB503" s="23">
        <f>+V503-W503-Y503</f>
        <v>9409</v>
      </c>
      <c r="AC503" s="24" t="s">
        <v>23</v>
      </c>
    </row>
    <row r="504" spans="15:29" s="25" customFormat="1" ht="37.5" customHeight="1" x14ac:dyDescent="0.25">
      <c r="O504" s="13">
        <v>499</v>
      </c>
      <c r="P504" s="26" t="s">
        <v>699</v>
      </c>
      <c r="Q504" s="15" t="s">
        <v>112</v>
      </c>
      <c r="R504" s="15" t="s">
        <v>19</v>
      </c>
      <c r="S504" s="27" t="s">
        <v>20</v>
      </c>
      <c r="T504" s="28">
        <v>10000</v>
      </c>
      <c r="U504" s="19" t="s">
        <v>21</v>
      </c>
      <c r="V504" s="20">
        <f t="shared" si="48"/>
        <v>10000</v>
      </c>
      <c r="W504" s="21">
        <f t="shared" si="46"/>
        <v>287</v>
      </c>
      <c r="X504" s="22" t="s">
        <v>22</v>
      </c>
      <c r="Y504" s="22">
        <f t="shared" si="47"/>
        <v>304</v>
      </c>
      <c r="Z504" s="22">
        <v>23.25</v>
      </c>
      <c r="AA504" s="23">
        <f t="shared" si="49"/>
        <v>614.25</v>
      </c>
      <c r="AB504" s="23">
        <f t="shared" si="50"/>
        <v>9385.75</v>
      </c>
      <c r="AC504" s="24" t="s">
        <v>23</v>
      </c>
    </row>
    <row r="505" spans="15:29" s="25" customFormat="1" ht="37.5" customHeight="1" x14ac:dyDescent="0.25">
      <c r="O505" s="13">
        <v>500</v>
      </c>
      <c r="P505" s="26" t="s">
        <v>700</v>
      </c>
      <c r="Q505" s="31" t="s">
        <v>664</v>
      </c>
      <c r="R505" s="15" t="s">
        <v>31</v>
      </c>
      <c r="S505" s="27" t="s">
        <v>20</v>
      </c>
      <c r="T505" s="28">
        <v>14850</v>
      </c>
      <c r="U505" s="19" t="s">
        <v>21</v>
      </c>
      <c r="V505" s="20">
        <f t="shared" si="48"/>
        <v>14850</v>
      </c>
      <c r="W505" s="21">
        <f t="shared" si="46"/>
        <v>426.19499999999999</v>
      </c>
      <c r="X505" s="22" t="s">
        <v>22</v>
      </c>
      <c r="Y505" s="22">
        <f t="shared" si="47"/>
        <v>451.44</v>
      </c>
      <c r="Z505" s="22">
        <v>2781.57</v>
      </c>
      <c r="AA505" s="23">
        <f t="shared" si="49"/>
        <v>3659.2049999999999</v>
      </c>
      <c r="AB505" s="23">
        <f t="shared" si="50"/>
        <v>11190.795</v>
      </c>
      <c r="AC505" s="24" t="s">
        <v>23</v>
      </c>
    </row>
    <row r="506" spans="15:29" s="25" customFormat="1" ht="37.5" customHeight="1" x14ac:dyDescent="0.25">
      <c r="O506" s="13">
        <v>501</v>
      </c>
      <c r="P506" s="26" t="s">
        <v>701</v>
      </c>
      <c r="Q506" s="31" t="s">
        <v>702</v>
      </c>
      <c r="R506" s="15" t="s">
        <v>114</v>
      </c>
      <c r="S506" s="27" t="s">
        <v>44</v>
      </c>
      <c r="T506" s="28">
        <v>11000</v>
      </c>
      <c r="U506" s="19" t="s">
        <v>21</v>
      </c>
      <c r="V506" s="20">
        <f t="shared" si="48"/>
        <v>11000</v>
      </c>
      <c r="W506" s="21">
        <f t="shared" si="46"/>
        <v>315.7</v>
      </c>
      <c r="X506" s="22" t="s">
        <v>22</v>
      </c>
      <c r="Y506" s="22">
        <f t="shared" si="47"/>
        <v>334.4</v>
      </c>
      <c r="Z506" s="22">
        <v>23.25</v>
      </c>
      <c r="AA506" s="23">
        <f t="shared" si="49"/>
        <v>673.34999999999991</v>
      </c>
      <c r="AB506" s="23">
        <f t="shared" si="50"/>
        <v>10326.65</v>
      </c>
      <c r="AC506" s="24" t="s">
        <v>23</v>
      </c>
    </row>
    <row r="507" spans="15:29" s="25" customFormat="1" ht="37.5" customHeight="1" x14ac:dyDescent="0.25">
      <c r="O507" s="13">
        <v>502</v>
      </c>
      <c r="P507" s="26" t="s">
        <v>703</v>
      </c>
      <c r="Q507" s="31" t="s">
        <v>125</v>
      </c>
      <c r="R507" s="15" t="s">
        <v>704</v>
      </c>
      <c r="S507" s="15" t="s">
        <v>20</v>
      </c>
      <c r="T507" s="28">
        <v>12100</v>
      </c>
      <c r="U507" s="19" t="s">
        <v>21</v>
      </c>
      <c r="V507" s="20">
        <f t="shared" si="48"/>
        <v>12100</v>
      </c>
      <c r="W507" s="21">
        <f t="shared" si="46"/>
        <v>347.27</v>
      </c>
      <c r="X507" s="22"/>
      <c r="Y507" s="22">
        <f t="shared" si="47"/>
        <v>367.84</v>
      </c>
      <c r="Z507" s="22"/>
      <c r="AA507" s="23">
        <f>+W507+Y507</f>
        <v>715.1099999999999</v>
      </c>
      <c r="AB507" s="23">
        <f>+V507-W507-Y507</f>
        <v>11384.89</v>
      </c>
      <c r="AC507" s="24" t="s">
        <v>23</v>
      </c>
    </row>
    <row r="508" spans="15:29" s="25" customFormat="1" ht="37.5" customHeight="1" x14ac:dyDescent="0.25">
      <c r="O508" s="13">
        <v>503</v>
      </c>
      <c r="P508" s="26" t="s">
        <v>705</v>
      </c>
      <c r="Q508" s="15" t="s">
        <v>706</v>
      </c>
      <c r="R508" s="15" t="s">
        <v>56</v>
      </c>
      <c r="S508" s="27" t="s">
        <v>36</v>
      </c>
      <c r="T508" s="28">
        <v>75000</v>
      </c>
      <c r="U508" s="19" t="s">
        <v>21</v>
      </c>
      <c r="V508" s="20">
        <f t="shared" si="48"/>
        <v>75000</v>
      </c>
      <c r="W508" s="21">
        <f t="shared" si="46"/>
        <v>2152.5</v>
      </c>
      <c r="X508" s="22">
        <v>6309.38</v>
      </c>
      <c r="Y508" s="22">
        <f t="shared" si="47"/>
        <v>2280</v>
      </c>
      <c r="Z508" s="22">
        <v>5509.61</v>
      </c>
      <c r="AA508" s="23">
        <f>+W508+X508+Y508+Z508</f>
        <v>16251.490000000002</v>
      </c>
      <c r="AB508" s="23">
        <f>+V508-W508-X508-Y508-Z508</f>
        <v>58748.509999999995</v>
      </c>
      <c r="AC508" s="24" t="s">
        <v>32</v>
      </c>
    </row>
    <row r="509" spans="15:29" s="25" customFormat="1" ht="37.5" customHeight="1" x14ac:dyDescent="0.25">
      <c r="O509" s="13">
        <v>504</v>
      </c>
      <c r="P509" s="26" t="s">
        <v>707</v>
      </c>
      <c r="Q509" s="31" t="s">
        <v>55</v>
      </c>
      <c r="R509" s="15" t="s">
        <v>114</v>
      </c>
      <c r="S509" s="27" t="s">
        <v>20</v>
      </c>
      <c r="T509" s="28">
        <v>13200</v>
      </c>
      <c r="U509" s="19" t="s">
        <v>21</v>
      </c>
      <c r="V509" s="20">
        <f t="shared" si="48"/>
        <v>13200</v>
      </c>
      <c r="W509" s="21">
        <f t="shared" si="46"/>
        <v>378.84</v>
      </c>
      <c r="X509" s="22" t="s">
        <v>22</v>
      </c>
      <c r="Y509" s="22">
        <f t="shared" si="47"/>
        <v>401.28</v>
      </c>
      <c r="Z509" s="22">
        <v>23.25</v>
      </c>
      <c r="AA509" s="23">
        <f>+W509+Y509+Z509</f>
        <v>803.36999999999989</v>
      </c>
      <c r="AB509" s="23">
        <f>+V509-W509-Y509-Z509</f>
        <v>12396.63</v>
      </c>
      <c r="AC509" s="24" t="s">
        <v>23</v>
      </c>
    </row>
    <row r="510" spans="15:29" s="25" customFormat="1" ht="37.5" customHeight="1" x14ac:dyDescent="0.25">
      <c r="O510" s="13">
        <v>505</v>
      </c>
      <c r="P510" s="26" t="s">
        <v>708</v>
      </c>
      <c r="Q510" s="15" t="s">
        <v>709</v>
      </c>
      <c r="R510" s="15" t="s">
        <v>229</v>
      </c>
      <c r="S510" s="27" t="s">
        <v>44</v>
      </c>
      <c r="T510" s="28">
        <v>40000</v>
      </c>
      <c r="U510" s="19" t="s">
        <v>21</v>
      </c>
      <c r="V510" s="20">
        <f t="shared" si="48"/>
        <v>40000</v>
      </c>
      <c r="W510" s="21">
        <f t="shared" si="46"/>
        <v>1148</v>
      </c>
      <c r="X510" s="22">
        <v>37.61</v>
      </c>
      <c r="Y510" s="22">
        <f t="shared" si="47"/>
        <v>1216</v>
      </c>
      <c r="Z510" s="22">
        <v>3645.97</v>
      </c>
      <c r="AA510" s="23">
        <f>+W510+X510+Y510+Z510</f>
        <v>6047.58</v>
      </c>
      <c r="AB510" s="23">
        <f>+V510-W510-X510-Y510-Z510</f>
        <v>33952.42</v>
      </c>
      <c r="AC510" s="24" t="s">
        <v>23</v>
      </c>
    </row>
    <row r="511" spans="15:29" s="25" customFormat="1" ht="37.5" customHeight="1" x14ac:dyDescent="0.25">
      <c r="O511" s="13">
        <v>506</v>
      </c>
      <c r="P511" s="26" t="s">
        <v>710</v>
      </c>
      <c r="Q511" s="15" t="s">
        <v>348</v>
      </c>
      <c r="R511" s="15" t="s">
        <v>41</v>
      </c>
      <c r="S511" s="27" t="s">
        <v>36</v>
      </c>
      <c r="T511" s="28">
        <v>55000</v>
      </c>
      <c r="U511" s="19" t="s">
        <v>21</v>
      </c>
      <c r="V511" s="20">
        <f t="shared" si="48"/>
        <v>55000</v>
      </c>
      <c r="W511" s="21">
        <f t="shared" si="46"/>
        <v>1578.5</v>
      </c>
      <c r="X511" s="22">
        <v>2559.6799999999998</v>
      </c>
      <c r="Y511" s="22">
        <f t="shared" si="47"/>
        <v>1672</v>
      </c>
      <c r="Z511" s="22">
        <v>6366.18</v>
      </c>
      <c r="AA511" s="23">
        <f>+W511+X511+Y511+Z511</f>
        <v>12176.36</v>
      </c>
      <c r="AB511" s="23">
        <f>+V511-W511-X511-Y511-Z511</f>
        <v>42823.64</v>
      </c>
      <c r="AC511" s="24" t="s">
        <v>23</v>
      </c>
    </row>
    <row r="512" spans="15:29" s="25" customFormat="1" ht="37.5" customHeight="1" x14ac:dyDescent="0.25">
      <c r="O512" s="13">
        <v>507</v>
      </c>
      <c r="P512" s="26" t="s">
        <v>711</v>
      </c>
      <c r="Q512" s="15" t="s">
        <v>105</v>
      </c>
      <c r="R512" s="15" t="s">
        <v>114</v>
      </c>
      <c r="S512" s="27" t="s">
        <v>71</v>
      </c>
      <c r="T512" s="28">
        <v>10000</v>
      </c>
      <c r="U512" s="19" t="s">
        <v>21</v>
      </c>
      <c r="V512" s="20">
        <f t="shared" si="48"/>
        <v>10000</v>
      </c>
      <c r="W512" s="21">
        <f t="shared" si="46"/>
        <v>287</v>
      </c>
      <c r="X512" s="22" t="s">
        <v>22</v>
      </c>
      <c r="Y512" s="22">
        <f t="shared" si="47"/>
        <v>304</v>
      </c>
      <c r="Z512" s="22">
        <v>23.25</v>
      </c>
      <c r="AA512" s="23">
        <f>+W512+Y512+Z512</f>
        <v>614.25</v>
      </c>
      <c r="AB512" s="23">
        <f>+V512-W512-Y512-Z512</f>
        <v>9385.75</v>
      </c>
      <c r="AC512" s="24" t="s">
        <v>32</v>
      </c>
    </row>
    <row r="513" spans="15:29" s="25" customFormat="1" ht="37.5" customHeight="1" x14ac:dyDescent="0.25">
      <c r="O513" s="13">
        <v>508</v>
      </c>
      <c r="P513" s="26" t="s">
        <v>712</v>
      </c>
      <c r="Q513" s="15" t="s">
        <v>38</v>
      </c>
      <c r="R513" s="15" t="s">
        <v>713</v>
      </c>
      <c r="S513" s="27" t="s">
        <v>71</v>
      </c>
      <c r="T513" s="28">
        <v>20000</v>
      </c>
      <c r="U513" s="19" t="s">
        <v>21</v>
      </c>
      <c r="V513" s="20">
        <f t="shared" si="48"/>
        <v>20000</v>
      </c>
      <c r="W513" s="21">
        <f t="shared" si="46"/>
        <v>574</v>
      </c>
      <c r="X513" s="22" t="s">
        <v>22</v>
      </c>
      <c r="Y513" s="22">
        <f t="shared" si="47"/>
        <v>608</v>
      </c>
      <c r="Z513" s="22">
        <v>1023.25</v>
      </c>
      <c r="AA513" s="23">
        <f>+W513+Y513+Z513</f>
        <v>2205.25</v>
      </c>
      <c r="AB513" s="23">
        <f>+V513-W513-Y513-Z513</f>
        <v>17794.75</v>
      </c>
      <c r="AC513" s="24" t="s">
        <v>32</v>
      </c>
    </row>
    <row r="514" spans="15:29" s="25" customFormat="1" ht="37.5" customHeight="1" x14ac:dyDescent="0.25">
      <c r="O514" s="13">
        <v>509</v>
      </c>
      <c r="P514" s="26" t="s">
        <v>714</v>
      </c>
      <c r="Q514" s="15" t="s">
        <v>368</v>
      </c>
      <c r="R514" s="15" t="s">
        <v>51</v>
      </c>
      <c r="S514" s="27" t="s">
        <v>36</v>
      </c>
      <c r="T514" s="28">
        <v>85000</v>
      </c>
      <c r="U514" s="19" t="s">
        <v>21</v>
      </c>
      <c r="V514" s="20">
        <f t="shared" si="48"/>
        <v>85000</v>
      </c>
      <c r="W514" s="21">
        <f t="shared" si="46"/>
        <v>2439.5</v>
      </c>
      <c r="X514" s="22">
        <v>8576.99</v>
      </c>
      <c r="Y514" s="22">
        <f t="shared" si="47"/>
        <v>2584</v>
      </c>
      <c r="Z514" s="22">
        <v>4886.5</v>
      </c>
      <c r="AA514" s="23">
        <f>+W514+X514+Y514+Z514</f>
        <v>18486.989999999998</v>
      </c>
      <c r="AB514" s="23">
        <f>+V514-W514-X514-Y514-Z514</f>
        <v>66513.009999999995</v>
      </c>
      <c r="AC514" s="24" t="s">
        <v>32</v>
      </c>
    </row>
    <row r="515" spans="15:29" s="25" customFormat="1" ht="37.5" customHeight="1" x14ac:dyDescent="0.25">
      <c r="O515" s="13">
        <v>510</v>
      </c>
      <c r="P515" s="26" t="s">
        <v>715</v>
      </c>
      <c r="Q515" s="39" t="s">
        <v>38</v>
      </c>
      <c r="R515" s="15" t="s">
        <v>716</v>
      </c>
      <c r="S515" s="27" t="s">
        <v>44</v>
      </c>
      <c r="T515" s="28">
        <v>16720</v>
      </c>
      <c r="U515" s="19" t="s">
        <v>21</v>
      </c>
      <c r="V515" s="20">
        <f t="shared" si="48"/>
        <v>16720</v>
      </c>
      <c r="W515" s="21">
        <f t="shared" si="46"/>
        <v>479.86399999999998</v>
      </c>
      <c r="X515" s="22"/>
      <c r="Y515" s="22">
        <f t="shared" si="47"/>
        <v>508.28800000000001</v>
      </c>
      <c r="Z515" s="22"/>
      <c r="AA515" s="23">
        <f>+W515+Y515</f>
        <v>988.15200000000004</v>
      </c>
      <c r="AB515" s="23">
        <f>+T515-W515-Y515</f>
        <v>15731.848</v>
      </c>
      <c r="AC515" s="24" t="s">
        <v>32</v>
      </c>
    </row>
    <row r="516" spans="15:29" s="25" customFormat="1" ht="37.5" customHeight="1" x14ac:dyDescent="0.25">
      <c r="O516" s="13">
        <v>511</v>
      </c>
      <c r="P516" s="26" t="s">
        <v>717</v>
      </c>
      <c r="Q516" s="15" t="s">
        <v>326</v>
      </c>
      <c r="R516" s="15" t="s">
        <v>31</v>
      </c>
      <c r="S516" s="27" t="s">
        <v>20</v>
      </c>
      <c r="T516" s="28">
        <v>10000</v>
      </c>
      <c r="U516" s="19" t="s">
        <v>21</v>
      </c>
      <c r="V516" s="20">
        <f t="shared" si="48"/>
        <v>10000</v>
      </c>
      <c r="W516" s="21">
        <f t="shared" si="46"/>
        <v>287</v>
      </c>
      <c r="X516" s="22" t="s">
        <v>22</v>
      </c>
      <c r="Y516" s="22">
        <f t="shared" si="47"/>
        <v>304</v>
      </c>
      <c r="Z516" s="22">
        <v>23.25</v>
      </c>
      <c r="AA516" s="23">
        <f t="shared" ref="AA516:AA525" si="51">+W516+Y516+Z516</f>
        <v>614.25</v>
      </c>
      <c r="AB516" s="23">
        <f t="shared" ref="AB516:AB525" si="52">+V516-W516-Y516-Z516</f>
        <v>9385.75</v>
      </c>
      <c r="AC516" s="24" t="s">
        <v>32</v>
      </c>
    </row>
    <row r="517" spans="15:29" s="25" customFormat="1" ht="37.5" customHeight="1" x14ac:dyDescent="0.25">
      <c r="O517" s="13">
        <v>512</v>
      </c>
      <c r="P517" s="26" t="s">
        <v>718</v>
      </c>
      <c r="Q517" s="39" t="s">
        <v>38</v>
      </c>
      <c r="R517" s="15" t="s">
        <v>66</v>
      </c>
      <c r="S517" s="27" t="s">
        <v>36</v>
      </c>
      <c r="T517" s="28">
        <v>35000</v>
      </c>
      <c r="U517" s="19" t="s">
        <v>21</v>
      </c>
      <c r="V517" s="20">
        <f t="shared" si="48"/>
        <v>35000</v>
      </c>
      <c r="W517" s="21">
        <f t="shared" si="46"/>
        <v>1004.5</v>
      </c>
      <c r="X517" s="22" t="s">
        <v>22</v>
      </c>
      <c r="Y517" s="22">
        <f t="shared" si="47"/>
        <v>1064</v>
      </c>
      <c r="Z517" s="22">
        <v>11412.47</v>
      </c>
      <c r="AA517" s="23">
        <f t="shared" si="51"/>
        <v>13480.97</v>
      </c>
      <c r="AB517" s="23">
        <f t="shared" si="52"/>
        <v>21519.03</v>
      </c>
      <c r="AC517" s="24" t="s">
        <v>32</v>
      </c>
    </row>
    <row r="518" spans="15:29" s="25" customFormat="1" ht="37.5" customHeight="1" x14ac:dyDescent="0.25">
      <c r="O518" s="30">
        <v>513</v>
      </c>
      <c r="P518" s="26" t="s">
        <v>719</v>
      </c>
      <c r="Q518" s="15" t="s">
        <v>720</v>
      </c>
      <c r="R518" s="15" t="s">
        <v>596</v>
      </c>
      <c r="S518" s="27" t="s">
        <v>44</v>
      </c>
      <c r="T518" s="28">
        <v>20000</v>
      </c>
      <c r="U518" s="19" t="s">
        <v>21</v>
      </c>
      <c r="V518" s="20">
        <f t="shared" si="48"/>
        <v>20000</v>
      </c>
      <c r="W518" s="21">
        <f t="shared" si="46"/>
        <v>574</v>
      </c>
      <c r="X518" s="22" t="s">
        <v>22</v>
      </c>
      <c r="Y518" s="22">
        <f t="shared" si="47"/>
        <v>608</v>
      </c>
      <c r="Z518" s="22">
        <v>2700.24</v>
      </c>
      <c r="AA518" s="23">
        <f t="shared" si="51"/>
        <v>3882.24</v>
      </c>
      <c r="AB518" s="23">
        <f t="shared" si="52"/>
        <v>16117.76</v>
      </c>
      <c r="AC518" s="24" t="s">
        <v>32</v>
      </c>
    </row>
    <row r="519" spans="15:29" s="25" customFormat="1" ht="37.5" customHeight="1" x14ac:dyDescent="0.25">
      <c r="O519" s="13">
        <v>514</v>
      </c>
      <c r="P519" s="26" t="s">
        <v>721</v>
      </c>
      <c r="Q519" s="15" t="s">
        <v>87</v>
      </c>
      <c r="R519" s="15" t="s">
        <v>722</v>
      </c>
      <c r="S519" s="27" t="s">
        <v>44</v>
      </c>
      <c r="T519" s="28">
        <v>18150</v>
      </c>
      <c r="U519" s="19" t="s">
        <v>21</v>
      </c>
      <c r="V519" s="20">
        <f t="shared" si="48"/>
        <v>18150</v>
      </c>
      <c r="W519" s="21">
        <f t="shared" si="46"/>
        <v>520.90499999999997</v>
      </c>
      <c r="X519" s="22" t="s">
        <v>22</v>
      </c>
      <c r="Y519" s="22">
        <f t="shared" si="47"/>
        <v>551.76</v>
      </c>
      <c r="Z519" s="22">
        <v>23.25</v>
      </c>
      <c r="AA519" s="23">
        <f t="shared" si="51"/>
        <v>1095.915</v>
      </c>
      <c r="AB519" s="23">
        <v>17054.080000000002</v>
      </c>
      <c r="AC519" s="24" t="s">
        <v>32</v>
      </c>
    </row>
    <row r="520" spans="15:29" s="25" customFormat="1" ht="37.5" customHeight="1" x14ac:dyDescent="0.25">
      <c r="O520" s="13">
        <v>515</v>
      </c>
      <c r="P520" s="26" t="s">
        <v>723</v>
      </c>
      <c r="Q520" s="15" t="s">
        <v>326</v>
      </c>
      <c r="R520" s="15" t="s">
        <v>31</v>
      </c>
      <c r="S520" s="27" t="s">
        <v>20</v>
      </c>
      <c r="T520" s="28">
        <v>10000</v>
      </c>
      <c r="U520" s="19" t="s">
        <v>21</v>
      </c>
      <c r="V520" s="20">
        <f t="shared" si="48"/>
        <v>10000</v>
      </c>
      <c r="W520" s="21">
        <f t="shared" si="46"/>
        <v>287</v>
      </c>
      <c r="X520" s="22" t="s">
        <v>22</v>
      </c>
      <c r="Y520" s="22">
        <f t="shared" si="47"/>
        <v>304</v>
      </c>
      <c r="Z520" s="22">
        <v>23.25</v>
      </c>
      <c r="AA520" s="23">
        <f t="shared" si="51"/>
        <v>614.25</v>
      </c>
      <c r="AB520" s="23">
        <f t="shared" si="52"/>
        <v>9385.75</v>
      </c>
      <c r="AC520" s="24" t="s">
        <v>23</v>
      </c>
    </row>
    <row r="521" spans="15:29" s="25" customFormat="1" ht="37.5" customHeight="1" x14ac:dyDescent="0.25">
      <c r="O521" s="13">
        <v>516</v>
      </c>
      <c r="P521" s="26" t="s">
        <v>724</v>
      </c>
      <c r="Q521" s="15" t="s">
        <v>75</v>
      </c>
      <c r="R521" s="15" t="s">
        <v>19</v>
      </c>
      <c r="S521" s="27" t="s">
        <v>20</v>
      </c>
      <c r="T521" s="28">
        <v>10000</v>
      </c>
      <c r="U521" s="19" t="s">
        <v>21</v>
      </c>
      <c r="V521" s="20">
        <f t="shared" si="48"/>
        <v>10000</v>
      </c>
      <c r="W521" s="21">
        <f t="shared" si="46"/>
        <v>287</v>
      </c>
      <c r="X521" s="22" t="s">
        <v>22</v>
      </c>
      <c r="Y521" s="22">
        <f t="shared" si="47"/>
        <v>304</v>
      </c>
      <c r="Z521" s="22">
        <v>23.25</v>
      </c>
      <c r="AA521" s="23">
        <f t="shared" si="51"/>
        <v>614.25</v>
      </c>
      <c r="AB521" s="23">
        <f t="shared" si="52"/>
        <v>9385.75</v>
      </c>
      <c r="AC521" s="24" t="s">
        <v>23</v>
      </c>
    </row>
    <row r="522" spans="15:29" s="25" customFormat="1" ht="37.5" customHeight="1" x14ac:dyDescent="0.25">
      <c r="O522" s="13">
        <v>517</v>
      </c>
      <c r="P522" s="26" t="s">
        <v>725</v>
      </c>
      <c r="Q522" s="15" t="s">
        <v>112</v>
      </c>
      <c r="R522" s="15" t="s">
        <v>19</v>
      </c>
      <c r="S522" s="27" t="s">
        <v>20</v>
      </c>
      <c r="T522" s="28">
        <v>10000</v>
      </c>
      <c r="U522" s="19" t="s">
        <v>21</v>
      </c>
      <c r="V522" s="20">
        <f t="shared" si="48"/>
        <v>10000</v>
      </c>
      <c r="W522" s="21">
        <f t="shared" ref="W522:W572" si="53">+V522*2.87%</f>
        <v>287</v>
      </c>
      <c r="X522" s="22" t="s">
        <v>22</v>
      </c>
      <c r="Y522" s="22">
        <f t="shared" si="47"/>
        <v>304</v>
      </c>
      <c r="Z522" s="22">
        <v>23.25</v>
      </c>
      <c r="AA522" s="23">
        <f t="shared" si="51"/>
        <v>614.25</v>
      </c>
      <c r="AB522" s="23">
        <f t="shared" si="52"/>
        <v>9385.75</v>
      </c>
      <c r="AC522" s="24" t="s">
        <v>23</v>
      </c>
    </row>
    <row r="523" spans="15:29" s="25" customFormat="1" ht="37.5" customHeight="1" x14ac:dyDescent="0.25">
      <c r="O523" s="13">
        <v>518</v>
      </c>
      <c r="P523" s="26" t="s">
        <v>726</v>
      </c>
      <c r="Q523" s="15" t="s">
        <v>387</v>
      </c>
      <c r="R523" s="15" t="s">
        <v>19</v>
      </c>
      <c r="S523" s="27" t="s">
        <v>20</v>
      </c>
      <c r="T523" s="28">
        <v>15000</v>
      </c>
      <c r="U523" s="19" t="s">
        <v>21</v>
      </c>
      <c r="V523" s="20">
        <f t="shared" si="48"/>
        <v>15000</v>
      </c>
      <c r="W523" s="21">
        <f t="shared" si="53"/>
        <v>430.5</v>
      </c>
      <c r="X523" s="22" t="s">
        <v>22</v>
      </c>
      <c r="Y523" s="22">
        <f t="shared" si="47"/>
        <v>456</v>
      </c>
      <c r="Z523" s="22">
        <v>4191.66</v>
      </c>
      <c r="AA523" s="23">
        <f t="shared" si="51"/>
        <v>5078.16</v>
      </c>
      <c r="AB523" s="23">
        <f t="shared" si="52"/>
        <v>9921.84</v>
      </c>
      <c r="AC523" s="24" t="s">
        <v>23</v>
      </c>
    </row>
    <row r="524" spans="15:29" s="25" customFormat="1" ht="37.5" customHeight="1" x14ac:dyDescent="0.25">
      <c r="O524" s="13">
        <v>519</v>
      </c>
      <c r="P524" s="26" t="s">
        <v>727</v>
      </c>
      <c r="Q524" s="15" t="s">
        <v>348</v>
      </c>
      <c r="R524" s="15" t="s">
        <v>19</v>
      </c>
      <c r="S524" s="27" t="s">
        <v>20</v>
      </c>
      <c r="T524" s="28">
        <v>10000</v>
      </c>
      <c r="U524" s="19" t="s">
        <v>21</v>
      </c>
      <c r="V524" s="20">
        <f t="shared" si="48"/>
        <v>10000</v>
      </c>
      <c r="W524" s="21">
        <f t="shared" si="53"/>
        <v>287</v>
      </c>
      <c r="X524" s="22" t="s">
        <v>22</v>
      </c>
      <c r="Y524" s="22">
        <f t="shared" si="47"/>
        <v>304</v>
      </c>
      <c r="Z524" s="22">
        <v>23.25</v>
      </c>
      <c r="AA524" s="23">
        <f t="shared" si="51"/>
        <v>614.25</v>
      </c>
      <c r="AB524" s="23">
        <f t="shared" si="52"/>
        <v>9385.75</v>
      </c>
      <c r="AC524" s="24" t="s">
        <v>23</v>
      </c>
    </row>
    <row r="525" spans="15:29" s="25" customFormat="1" ht="37.5" customHeight="1" x14ac:dyDescent="0.25">
      <c r="O525" s="13">
        <v>520</v>
      </c>
      <c r="P525" s="26" t="s">
        <v>728</v>
      </c>
      <c r="Q525" s="31" t="s">
        <v>137</v>
      </c>
      <c r="R525" s="15" t="s">
        <v>48</v>
      </c>
      <c r="S525" s="27" t="s">
        <v>20</v>
      </c>
      <c r="T525" s="28">
        <v>10000</v>
      </c>
      <c r="U525" s="19" t="s">
        <v>21</v>
      </c>
      <c r="V525" s="20">
        <f t="shared" si="48"/>
        <v>10000</v>
      </c>
      <c r="W525" s="21">
        <f t="shared" si="53"/>
        <v>287</v>
      </c>
      <c r="X525" s="22" t="s">
        <v>22</v>
      </c>
      <c r="Y525" s="22">
        <f t="shared" ref="Y525:Y574" si="54">+V525*3.04%</f>
        <v>304</v>
      </c>
      <c r="Z525" s="22">
        <v>23.25</v>
      </c>
      <c r="AA525" s="23">
        <f t="shared" si="51"/>
        <v>614.25</v>
      </c>
      <c r="AB525" s="23">
        <f t="shared" si="52"/>
        <v>9385.75</v>
      </c>
      <c r="AC525" s="24" t="s">
        <v>23</v>
      </c>
    </row>
    <row r="526" spans="15:29" s="25" customFormat="1" ht="37.5" customHeight="1" x14ac:dyDescent="0.25">
      <c r="O526" s="13">
        <v>521</v>
      </c>
      <c r="P526" s="26" t="s">
        <v>729</v>
      </c>
      <c r="Q526" s="15" t="s">
        <v>110</v>
      </c>
      <c r="R526" s="15" t="s">
        <v>19</v>
      </c>
      <c r="S526" s="27" t="s">
        <v>20</v>
      </c>
      <c r="T526" s="28">
        <v>10000</v>
      </c>
      <c r="U526" s="19" t="s">
        <v>21</v>
      </c>
      <c r="V526" s="20">
        <f t="shared" si="48"/>
        <v>10000</v>
      </c>
      <c r="W526" s="21">
        <f t="shared" si="53"/>
        <v>287</v>
      </c>
      <c r="X526" s="22" t="s">
        <v>22</v>
      </c>
      <c r="Y526" s="22">
        <f t="shared" si="54"/>
        <v>304</v>
      </c>
      <c r="Z526" s="22">
        <v>23.25</v>
      </c>
      <c r="AA526" s="23">
        <f>+W526+Y526+Z526</f>
        <v>614.25</v>
      </c>
      <c r="AB526" s="23">
        <f>+V526-W526-Y526-Z526</f>
        <v>9385.75</v>
      </c>
      <c r="AC526" s="24" t="s">
        <v>23</v>
      </c>
    </row>
    <row r="527" spans="15:29" s="25" customFormat="1" ht="37.5" customHeight="1" x14ac:dyDescent="0.25">
      <c r="O527" s="13">
        <v>522</v>
      </c>
      <c r="P527" s="26" t="s">
        <v>730</v>
      </c>
      <c r="Q527" s="15" t="s">
        <v>125</v>
      </c>
      <c r="R527" s="15" t="s">
        <v>117</v>
      </c>
      <c r="S527" s="27" t="s">
        <v>20</v>
      </c>
      <c r="T527" s="28">
        <v>10000</v>
      </c>
      <c r="U527" s="19"/>
      <c r="V527" s="20">
        <f t="shared" si="48"/>
        <v>10000</v>
      </c>
      <c r="W527" s="21">
        <f t="shared" si="53"/>
        <v>287</v>
      </c>
      <c r="X527" s="22"/>
      <c r="Y527" s="22">
        <f t="shared" si="54"/>
        <v>304</v>
      </c>
      <c r="Z527" s="22"/>
      <c r="AA527" s="23">
        <f>+W527+Y527</f>
        <v>591</v>
      </c>
      <c r="AB527" s="23">
        <f>+V527-W527-Y527</f>
        <v>9409</v>
      </c>
      <c r="AC527" s="24" t="s">
        <v>23</v>
      </c>
    </row>
    <row r="528" spans="15:29" s="25" customFormat="1" ht="37.5" customHeight="1" x14ac:dyDescent="0.25">
      <c r="O528" s="30">
        <v>523</v>
      </c>
      <c r="P528" s="26" t="s">
        <v>731</v>
      </c>
      <c r="Q528" s="15" t="s">
        <v>122</v>
      </c>
      <c r="R528" s="15" t="s">
        <v>56</v>
      </c>
      <c r="S528" s="27" t="s">
        <v>36</v>
      </c>
      <c r="T528" s="28">
        <v>75000</v>
      </c>
      <c r="U528" s="19" t="s">
        <v>21</v>
      </c>
      <c r="V528" s="20">
        <f t="shared" si="48"/>
        <v>75000</v>
      </c>
      <c r="W528" s="21">
        <f t="shared" si="53"/>
        <v>2152.5</v>
      </c>
      <c r="X528" s="22">
        <v>6039.35</v>
      </c>
      <c r="Y528" s="22">
        <f t="shared" si="54"/>
        <v>2280</v>
      </c>
      <c r="Z528" s="22">
        <v>8456.7099999999991</v>
      </c>
      <c r="AA528" s="23">
        <f>+W528+X528+Y528+Z528</f>
        <v>18928.559999999998</v>
      </c>
      <c r="AB528" s="23">
        <f>+V528-W528-X528-Y528-Z528</f>
        <v>56071.439999999995</v>
      </c>
      <c r="AC528" s="24" t="s">
        <v>32</v>
      </c>
    </row>
    <row r="529" spans="15:29" s="25" customFormat="1" ht="37.5" customHeight="1" x14ac:dyDescent="0.25">
      <c r="O529" s="13">
        <v>524</v>
      </c>
      <c r="P529" s="26" t="s">
        <v>732</v>
      </c>
      <c r="Q529" s="15" t="s">
        <v>105</v>
      </c>
      <c r="R529" s="15" t="s">
        <v>19</v>
      </c>
      <c r="S529" s="27" t="s">
        <v>44</v>
      </c>
      <c r="T529" s="28">
        <v>10000</v>
      </c>
      <c r="U529" s="19" t="s">
        <v>21</v>
      </c>
      <c r="V529" s="20">
        <f t="shared" si="48"/>
        <v>10000</v>
      </c>
      <c r="W529" s="21">
        <f t="shared" si="53"/>
        <v>287</v>
      </c>
      <c r="X529" s="22"/>
      <c r="Y529" s="22">
        <f t="shared" si="54"/>
        <v>304</v>
      </c>
      <c r="Z529" s="22"/>
      <c r="AA529" s="23">
        <f>+W529+Y529</f>
        <v>591</v>
      </c>
      <c r="AB529" s="23">
        <f>+V529-W529-Y529</f>
        <v>9409</v>
      </c>
      <c r="AC529" s="24" t="s">
        <v>23</v>
      </c>
    </row>
    <row r="530" spans="15:29" s="25" customFormat="1" ht="37.5" customHeight="1" x14ac:dyDescent="0.25">
      <c r="O530" s="13">
        <v>525</v>
      </c>
      <c r="P530" s="26" t="s">
        <v>733</v>
      </c>
      <c r="Q530" s="15" t="s">
        <v>69</v>
      </c>
      <c r="R530" s="15" t="s">
        <v>41</v>
      </c>
      <c r="S530" s="27" t="s">
        <v>71</v>
      </c>
      <c r="T530" s="28">
        <v>13953.96</v>
      </c>
      <c r="U530" s="19" t="s">
        <v>21</v>
      </c>
      <c r="V530" s="20">
        <f t="shared" si="48"/>
        <v>13953.96</v>
      </c>
      <c r="W530" s="21">
        <f t="shared" si="53"/>
        <v>400.47865199999995</v>
      </c>
      <c r="X530" s="22" t="s">
        <v>22</v>
      </c>
      <c r="Y530" s="22">
        <f t="shared" si="54"/>
        <v>424.20038399999999</v>
      </c>
      <c r="Z530" s="22">
        <v>23.25</v>
      </c>
      <c r="AA530" s="23">
        <f>+W530+Y530+Z530</f>
        <v>847.929036</v>
      </c>
      <c r="AB530" s="40">
        <f>+V530-W530-Y530-Z530</f>
        <v>13106.030964</v>
      </c>
      <c r="AC530" s="24" t="s">
        <v>23</v>
      </c>
    </row>
    <row r="531" spans="15:29" s="25" customFormat="1" ht="37.5" customHeight="1" x14ac:dyDescent="0.25">
      <c r="O531" s="13">
        <v>526</v>
      </c>
      <c r="P531" s="26" t="s">
        <v>734</v>
      </c>
      <c r="Q531" s="15" t="s">
        <v>203</v>
      </c>
      <c r="R531" s="15" t="s">
        <v>51</v>
      </c>
      <c r="S531" s="27" t="s">
        <v>36</v>
      </c>
      <c r="T531" s="28">
        <v>85000</v>
      </c>
      <c r="U531" s="19" t="s">
        <v>21</v>
      </c>
      <c r="V531" s="20">
        <f t="shared" si="48"/>
        <v>85000</v>
      </c>
      <c r="W531" s="21">
        <f t="shared" si="53"/>
        <v>2439.5</v>
      </c>
      <c r="X531" s="22">
        <v>8239.4599999999991</v>
      </c>
      <c r="Y531" s="22">
        <f t="shared" si="54"/>
        <v>2584</v>
      </c>
      <c r="Z531" s="22">
        <v>20543.97</v>
      </c>
      <c r="AA531" s="23">
        <f>+W531+X531+Y531+Z531</f>
        <v>33806.93</v>
      </c>
      <c r="AB531" s="23">
        <f>+V531-W531-X531-Y531-Z531</f>
        <v>51193.070000000007</v>
      </c>
      <c r="AC531" s="24" t="s">
        <v>23</v>
      </c>
    </row>
    <row r="532" spans="15:29" s="25" customFormat="1" ht="37.5" customHeight="1" x14ac:dyDescent="0.25">
      <c r="O532" s="13">
        <v>527</v>
      </c>
      <c r="P532" s="26" t="s">
        <v>735</v>
      </c>
      <c r="Q532" s="31" t="s">
        <v>588</v>
      </c>
      <c r="R532" s="15" t="s">
        <v>129</v>
      </c>
      <c r="S532" s="27" t="s">
        <v>20</v>
      </c>
      <c r="T532" s="28">
        <v>20000</v>
      </c>
      <c r="U532" s="19" t="s">
        <v>21</v>
      </c>
      <c r="V532" s="20">
        <f t="shared" si="48"/>
        <v>20000</v>
      </c>
      <c r="W532" s="21">
        <f t="shared" si="53"/>
        <v>574</v>
      </c>
      <c r="X532" s="22" t="s">
        <v>22</v>
      </c>
      <c r="Y532" s="22">
        <f t="shared" si="54"/>
        <v>608</v>
      </c>
      <c r="Z532" s="22">
        <v>6390.24</v>
      </c>
      <c r="AA532" s="23">
        <f>+W532+Y532+Z532</f>
        <v>7572.24</v>
      </c>
      <c r="AB532" s="23">
        <f>+V532-W532-Y532-Z532</f>
        <v>12427.76</v>
      </c>
      <c r="AC532" s="24" t="s">
        <v>32</v>
      </c>
    </row>
    <row r="533" spans="15:29" s="25" customFormat="1" ht="37.5" customHeight="1" x14ac:dyDescent="0.25">
      <c r="O533" s="13">
        <v>528</v>
      </c>
      <c r="P533" s="26" t="s">
        <v>736</v>
      </c>
      <c r="Q533" s="15" t="s">
        <v>667</v>
      </c>
      <c r="R533" s="15" t="s">
        <v>19</v>
      </c>
      <c r="S533" s="27" t="s">
        <v>20</v>
      </c>
      <c r="T533" s="28">
        <v>10000</v>
      </c>
      <c r="U533" s="19" t="s">
        <v>21</v>
      </c>
      <c r="V533" s="20">
        <f t="shared" si="48"/>
        <v>10000</v>
      </c>
      <c r="W533" s="21">
        <f t="shared" si="53"/>
        <v>287</v>
      </c>
      <c r="X533" s="22" t="s">
        <v>22</v>
      </c>
      <c r="Y533" s="22">
        <f t="shared" si="54"/>
        <v>304</v>
      </c>
      <c r="Z533" s="22">
        <v>23.25</v>
      </c>
      <c r="AA533" s="23">
        <f>+W533+Y533+Z533</f>
        <v>614.25</v>
      </c>
      <c r="AB533" s="23">
        <f>+V533-W533-Y533-Z533</f>
        <v>9385.75</v>
      </c>
      <c r="AC533" s="24" t="s">
        <v>32</v>
      </c>
    </row>
    <row r="534" spans="15:29" s="25" customFormat="1" ht="37.5" customHeight="1" x14ac:dyDescent="0.25">
      <c r="O534" s="13">
        <v>529</v>
      </c>
      <c r="P534" s="26" t="s">
        <v>737</v>
      </c>
      <c r="Q534" s="15" t="s">
        <v>110</v>
      </c>
      <c r="R534" s="15" t="s">
        <v>41</v>
      </c>
      <c r="S534" s="27" t="s">
        <v>44</v>
      </c>
      <c r="T534" s="28">
        <v>55000</v>
      </c>
      <c r="U534" s="19" t="s">
        <v>21</v>
      </c>
      <c r="V534" s="20">
        <f t="shared" si="48"/>
        <v>55000</v>
      </c>
      <c r="W534" s="21">
        <f t="shared" si="53"/>
        <v>1578.5</v>
      </c>
      <c r="X534" s="22">
        <v>2559.6799999999998</v>
      </c>
      <c r="Y534" s="22">
        <f t="shared" si="54"/>
        <v>1672</v>
      </c>
      <c r="Z534" s="22">
        <v>2125.34</v>
      </c>
      <c r="AA534" s="23">
        <f>+W534+X534+Y534+Z534</f>
        <v>7935.52</v>
      </c>
      <c r="AB534" s="23">
        <f>+V534-W534-X534-Y534-Z534</f>
        <v>47064.479999999996</v>
      </c>
      <c r="AC534" s="24" t="s">
        <v>23</v>
      </c>
    </row>
    <row r="535" spans="15:29" s="25" customFormat="1" ht="37.5" customHeight="1" x14ac:dyDescent="0.25">
      <c r="O535" s="13">
        <v>530</v>
      </c>
      <c r="P535" s="26" t="s">
        <v>738</v>
      </c>
      <c r="Q535" s="15" t="s">
        <v>30</v>
      </c>
      <c r="R535" s="15" t="s">
        <v>48</v>
      </c>
      <c r="S535" s="27" t="s">
        <v>20</v>
      </c>
      <c r="T535" s="28">
        <v>10000</v>
      </c>
      <c r="U535" s="19" t="s">
        <v>21</v>
      </c>
      <c r="V535" s="20">
        <f t="shared" si="48"/>
        <v>10000</v>
      </c>
      <c r="W535" s="21">
        <f t="shared" si="53"/>
        <v>287</v>
      </c>
      <c r="X535" s="22" t="s">
        <v>22</v>
      </c>
      <c r="Y535" s="22">
        <f t="shared" si="54"/>
        <v>304</v>
      </c>
      <c r="Z535" s="22">
        <v>4599.7299999999996</v>
      </c>
      <c r="AA535" s="23">
        <f>+W535+Y535+Z535</f>
        <v>5190.7299999999996</v>
      </c>
      <c r="AB535" s="23">
        <f>+V535-W535-Y535-Z535</f>
        <v>4809.2700000000004</v>
      </c>
      <c r="AC535" s="24" t="s">
        <v>23</v>
      </c>
    </row>
    <row r="536" spans="15:29" s="25" customFormat="1" ht="37.5" customHeight="1" x14ac:dyDescent="0.25">
      <c r="O536" s="13">
        <v>531</v>
      </c>
      <c r="P536" s="26" t="s">
        <v>739</v>
      </c>
      <c r="Q536" s="15" t="s">
        <v>532</v>
      </c>
      <c r="R536" s="15" t="s">
        <v>56</v>
      </c>
      <c r="S536" s="27" t="s">
        <v>36</v>
      </c>
      <c r="T536" s="28">
        <v>75000</v>
      </c>
      <c r="U536" s="19" t="s">
        <v>21</v>
      </c>
      <c r="V536" s="20">
        <f t="shared" ref="V536:V573" si="55">+T536</f>
        <v>75000</v>
      </c>
      <c r="W536" s="21">
        <f t="shared" si="53"/>
        <v>2152.5</v>
      </c>
      <c r="X536" s="22">
        <v>6309.38</v>
      </c>
      <c r="Y536" s="22">
        <f t="shared" si="54"/>
        <v>2280</v>
      </c>
      <c r="Z536" s="22">
        <v>1815.11</v>
      </c>
      <c r="AA536" s="23">
        <f>+W536+X536+Y536+Z536</f>
        <v>12556.990000000002</v>
      </c>
      <c r="AB536" s="23">
        <f>+V536-W536-X536-Y536-Z536</f>
        <v>62443.009999999995</v>
      </c>
      <c r="AC536" s="24" t="s">
        <v>23</v>
      </c>
    </row>
    <row r="537" spans="15:29" s="25" customFormat="1" ht="37.5" customHeight="1" x14ac:dyDescent="0.25">
      <c r="O537" s="13">
        <v>532</v>
      </c>
      <c r="P537" s="26" t="s">
        <v>740</v>
      </c>
      <c r="Q537" s="15" t="s">
        <v>75</v>
      </c>
      <c r="R537" s="15" t="s">
        <v>19</v>
      </c>
      <c r="S537" s="27" t="s">
        <v>20</v>
      </c>
      <c r="T537" s="28">
        <v>10000</v>
      </c>
      <c r="U537" s="19" t="s">
        <v>21</v>
      </c>
      <c r="V537" s="20">
        <f t="shared" si="55"/>
        <v>10000</v>
      </c>
      <c r="W537" s="21">
        <f t="shared" si="53"/>
        <v>287</v>
      </c>
      <c r="X537" s="22" t="s">
        <v>22</v>
      </c>
      <c r="Y537" s="22">
        <f t="shared" si="54"/>
        <v>304</v>
      </c>
      <c r="Z537" s="22">
        <v>523.25</v>
      </c>
      <c r="AA537" s="23">
        <f>+W537+Y537+Z537</f>
        <v>1114.25</v>
      </c>
      <c r="AB537" s="23">
        <f>+V537-W537-Y537-Z537</f>
        <v>8885.75</v>
      </c>
      <c r="AC537" s="24" t="s">
        <v>23</v>
      </c>
    </row>
    <row r="538" spans="15:29" s="25" customFormat="1" ht="37.5" customHeight="1" x14ac:dyDescent="0.25">
      <c r="O538" s="13">
        <v>533</v>
      </c>
      <c r="P538" s="26" t="s">
        <v>741</v>
      </c>
      <c r="Q538" s="15" t="s">
        <v>484</v>
      </c>
      <c r="R538" s="15" t="s">
        <v>51</v>
      </c>
      <c r="S538" s="27" t="s">
        <v>36</v>
      </c>
      <c r="T538" s="28">
        <v>85000</v>
      </c>
      <c r="U538" s="19" t="s">
        <v>21</v>
      </c>
      <c r="V538" s="20">
        <f t="shared" si="55"/>
        <v>85000</v>
      </c>
      <c r="W538" s="21">
        <f t="shared" si="53"/>
        <v>2439.5</v>
      </c>
      <c r="X538" s="22">
        <v>8239.4599999999991</v>
      </c>
      <c r="Y538" s="22">
        <f t="shared" si="54"/>
        <v>2584</v>
      </c>
      <c r="Z538" s="22">
        <v>4280.99</v>
      </c>
      <c r="AA538" s="23">
        <f>+W538+X538+Y538+Z538</f>
        <v>17543.949999999997</v>
      </c>
      <c r="AB538" s="23">
        <f>+V538-W538-X538-Y538-Z538</f>
        <v>67456.05</v>
      </c>
      <c r="AC538" s="24" t="s">
        <v>32</v>
      </c>
    </row>
    <row r="539" spans="15:29" s="25" customFormat="1" ht="37.5" customHeight="1" x14ac:dyDescent="0.25">
      <c r="O539" s="30">
        <v>534</v>
      </c>
      <c r="P539" s="26" t="s">
        <v>742</v>
      </c>
      <c r="Q539" s="15" t="s">
        <v>176</v>
      </c>
      <c r="R539" s="15" t="s">
        <v>41</v>
      </c>
      <c r="S539" s="27" t="s">
        <v>36</v>
      </c>
      <c r="T539" s="28">
        <v>50000</v>
      </c>
      <c r="U539" s="19" t="s">
        <v>21</v>
      </c>
      <c r="V539" s="20">
        <f t="shared" si="55"/>
        <v>50000</v>
      </c>
      <c r="W539" s="21">
        <f t="shared" si="53"/>
        <v>1435</v>
      </c>
      <c r="X539" s="22">
        <v>1651.48</v>
      </c>
      <c r="Y539" s="22">
        <f t="shared" si="54"/>
        <v>1520</v>
      </c>
      <c r="Z539" s="22">
        <v>10315.780000000001</v>
      </c>
      <c r="AA539" s="23">
        <f>+W539+X539+Y539+Z539</f>
        <v>14922.26</v>
      </c>
      <c r="AB539" s="23">
        <f>+V539-W539-X539-Y539-Z539</f>
        <v>35077.74</v>
      </c>
      <c r="AC539" s="24" t="s">
        <v>32</v>
      </c>
    </row>
    <row r="540" spans="15:29" s="25" customFormat="1" ht="37.5" customHeight="1" x14ac:dyDescent="0.25">
      <c r="O540" s="13">
        <v>535</v>
      </c>
      <c r="P540" s="26" t="s">
        <v>743</v>
      </c>
      <c r="Q540" s="31" t="s">
        <v>55</v>
      </c>
      <c r="R540" s="15" t="s">
        <v>48</v>
      </c>
      <c r="S540" s="27" t="s">
        <v>20</v>
      </c>
      <c r="T540" s="28">
        <v>10000</v>
      </c>
      <c r="U540" s="19" t="s">
        <v>21</v>
      </c>
      <c r="V540" s="20">
        <f t="shared" si="55"/>
        <v>10000</v>
      </c>
      <c r="W540" s="21">
        <f t="shared" si="53"/>
        <v>287</v>
      </c>
      <c r="X540" s="22" t="s">
        <v>22</v>
      </c>
      <c r="Y540" s="22">
        <f t="shared" si="54"/>
        <v>304</v>
      </c>
      <c r="Z540" s="22">
        <v>23.25</v>
      </c>
      <c r="AA540" s="23">
        <f>+W540+Y540+Z540</f>
        <v>614.25</v>
      </c>
      <c r="AB540" s="23">
        <f>+V540-W540-Y540-Z540</f>
        <v>9385.75</v>
      </c>
      <c r="AC540" s="24" t="s">
        <v>32</v>
      </c>
    </row>
    <row r="541" spans="15:29" s="25" customFormat="1" ht="37.5" customHeight="1" x14ac:dyDescent="0.25">
      <c r="O541" s="13">
        <v>536</v>
      </c>
      <c r="P541" s="26" t="s">
        <v>744</v>
      </c>
      <c r="Q541" s="31" t="s">
        <v>38</v>
      </c>
      <c r="R541" s="15" t="s">
        <v>596</v>
      </c>
      <c r="S541" s="27" t="s">
        <v>71</v>
      </c>
      <c r="T541" s="28">
        <v>16458.2</v>
      </c>
      <c r="U541" s="19" t="s">
        <v>21</v>
      </c>
      <c r="V541" s="20">
        <f t="shared" si="55"/>
        <v>16458.2</v>
      </c>
      <c r="W541" s="21">
        <f t="shared" si="53"/>
        <v>472.35034000000002</v>
      </c>
      <c r="X541" s="22" t="s">
        <v>22</v>
      </c>
      <c r="Y541" s="22">
        <f t="shared" si="54"/>
        <v>500.32928000000004</v>
      </c>
      <c r="Z541" s="22">
        <v>23.25</v>
      </c>
      <c r="AA541" s="23">
        <f>+W541+Y541+Z541</f>
        <v>995.92962000000011</v>
      </c>
      <c r="AB541" s="23">
        <f>+V541-W541-Y541-Z541</f>
        <v>15462.27038</v>
      </c>
      <c r="AC541" s="24" t="s">
        <v>32</v>
      </c>
    </row>
    <row r="542" spans="15:29" s="25" customFormat="1" ht="37.5" customHeight="1" x14ac:dyDescent="0.25">
      <c r="O542" s="13">
        <v>537</v>
      </c>
      <c r="P542" s="26" t="s">
        <v>745</v>
      </c>
      <c r="Q542" s="15" t="s">
        <v>203</v>
      </c>
      <c r="R542" s="15" t="s">
        <v>746</v>
      </c>
      <c r="S542" s="27" t="s">
        <v>36</v>
      </c>
      <c r="T542" s="28">
        <v>50000</v>
      </c>
      <c r="U542" s="19" t="s">
        <v>21</v>
      </c>
      <c r="V542" s="20">
        <f t="shared" si="55"/>
        <v>50000</v>
      </c>
      <c r="W542" s="21">
        <f t="shared" si="53"/>
        <v>1435</v>
      </c>
      <c r="X542" s="22">
        <v>1854</v>
      </c>
      <c r="Y542" s="22">
        <f t="shared" si="54"/>
        <v>1520</v>
      </c>
      <c r="Z542" s="22">
        <v>3860.73</v>
      </c>
      <c r="AA542" s="23">
        <f>+W542+X542+Y542+Z542</f>
        <v>8669.73</v>
      </c>
      <c r="AB542" s="23">
        <f>+V542-W542-X542-Y542-Z542</f>
        <v>41330.269999999997</v>
      </c>
      <c r="AC542" s="24" t="s">
        <v>32</v>
      </c>
    </row>
    <row r="543" spans="15:29" s="25" customFormat="1" ht="37.5" customHeight="1" x14ac:dyDescent="0.25">
      <c r="O543" s="13">
        <v>538</v>
      </c>
      <c r="P543" s="26" t="s">
        <v>747</v>
      </c>
      <c r="Q543" s="15" t="s">
        <v>27</v>
      </c>
      <c r="R543" s="15" t="s">
        <v>114</v>
      </c>
      <c r="S543" s="27" t="s">
        <v>20</v>
      </c>
      <c r="T543" s="28">
        <v>10000</v>
      </c>
      <c r="U543" s="19" t="s">
        <v>21</v>
      </c>
      <c r="V543" s="20">
        <f t="shared" si="55"/>
        <v>10000</v>
      </c>
      <c r="W543" s="21">
        <f t="shared" si="53"/>
        <v>287</v>
      </c>
      <c r="X543" s="22" t="s">
        <v>22</v>
      </c>
      <c r="Y543" s="22">
        <f t="shared" si="54"/>
        <v>304</v>
      </c>
      <c r="Z543" s="22">
        <v>23.25</v>
      </c>
      <c r="AA543" s="23">
        <f>+W543+Y543+Z543</f>
        <v>614.25</v>
      </c>
      <c r="AB543" s="23">
        <f>+V543-W543-Y543-Z543</f>
        <v>9385.75</v>
      </c>
      <c r="AC543" s="24" t="s">
        <v>23</v>
      </c>
    </row>
    <row r="544" spans="15:29" s="25" customFormat="1" ht="37.5" customHeight="1" x14ac:dyDescent="0.25">
      <c r="O544" s="30">
        <v>539</v>
      </c>
      <c r="P544" s="26" t="s">
        <v>748</v>
      </c>
      <c r="Q544" s="15" t="s">
        <v>456</v>
      </c>
      <c r="R544" s="15" t="s">
        <v>56</v>
      </c>
      <c r="S544" s="27" t="s">
        <v>36</v>
      </c>
      <c r="T544" s="28">
        <v>75000</v>
      </c>
      <c r="U544" s="19" t="s">
        <v>21</v>
      </c>
      <c r="V544" s="20">
        <f t="shared" si="55"/>
        <v>75000</v>
      </c>
      <c r="W544" s="21">
        <f t="shared" si="53"/>
        <v>2152.5</v>
      </c>
      <c r="X544" s="22">
        <v>6039.35</v>
      </c>
      <c r="Y544" s="22">
        <f t="shared" si="54"/>
        <v>2280</v>
      </c>
      <c r="Z544" s="22">
        <v>22917.91</v>
      </c>
      <c r="AA544" s="23">
        <f>+W544+X544+Y544+Z544</f>
        <v>33389.760000000002</v>
      </c>
      <c r="AB544" s="23">
        <f>+V544-W544-X544-Y544-Z544</f>
        <v>41610.239999999991</v>
      </c>
      <c r="AC544" s="24" t="s">
        <v>32</v>
      </c>
    </row>
    <row r="545" spans="15:29" s="25" customFormat="1" ht="37.5" customHeight="1" x14ac:dyDescent="0.25">
      <c r="O545" s="13">
        <v>540</v>
      </c>
      <c r="P545" s="26" t="s">
        <v>749</v>
      </c>
      <c r="Q545" s="15" t="s">
        <v>27</v>
      </c>
      <c r="R545" s="15" t="s">
        <v>192</v>
      </c>
      <c r="S545" s="27" t="s">
        <v>20</v>
      </c>
      <c r="T545" s="28">
        <v>11500</v>
      </c>
      <c r="U545" s="19" t="s">
        <v>21</v>
      </c>
      <c r="V545" s="20">
        <f t="shared" si="55"/>
        <v>11500</v>
      </c>
      <c r="W545" s="21">
        <f t="shared" si="53"/>
        <v>330.05</v>
      </c>
      <c r="X545" s="22" t="s">
        <v>22</v>
      </c>
      <c r="Y545" s="22">
        <f t="shared" si="54"/>
        <v>349.6</v>
      </c>
      <c r="Z545" s="22">
        <v>23.25</v>
      </c>
      <c r="AA545" s="23">
        <f>+W545+Y545+Z545</f>
        <v>702.90000000000009</v>
      </c>
      <c r="AB545" s="23">
        <f>+V545-W545-Y545-Z545</f>
        <v>10797.1</v>
      </c>
      <c r="AC545" s="24" t="s">
        <v>23</v>
      </c>
    </row>
    <row r="546" spans="15:29" s="25" customFormat="1" ht="37.5" customHeight="1" x14ac:dyDescent="0.25">
      <c r="O546" s="13">
        <v>541</v>
      </c>
      <c r="P546" s="26" t="s">
        <v>750</v>
      </c>
      <c r="Q546" s="15" t="s">
        <v>751</v>
      </c>
      <c r="R546" s="15" t="s">
        <v>51</v>
      </c>
      <c r="S546" s="27" t="s">
        <v>44</v>
      </c>
      <c r="T546" s="28">
        <v>85000</v>
      </c>
      <c r="U546" s="19" t="s">
        <v>21</v>
      </c>
      <c r="V546" s="20">
        <f t="shared" si="55"/>
        <v>85000</v>
      </c>
      <c r="W546" s="21">
        <f t="shared" si="53"/>
        <v>2439.5</v>
      </c>
      <c r="X546" s="22">
        <v>8576.99</v>
      </c>
      <c r="Y546" s="22">
        <f t="shared" si="54"/>
        <v>2584</v>
      </c>
      <c r="Z546" s="22">
        <v>5507.03</v>
      </c>
      <c r="AA546" s="23">
        <f>+W546+X546+Y546+Z546</f>
        <v>19107.52</v>
      </c>
      <c r="AB546" s="23">
        <f>+V546-W546-X546-Y546-Z546</f>
        <v>65892.479999999996</v>
      </c>
      <c r="AC546" s="24" t="s">
        <v>23</v>
      </c>
    </row>
    <row r="547" spans="15:29" s="25" customFormat="1" ht="37.5" customHeight="1" x14ac:dyDescent="0.25">
      <c r="O547" s="13">
        <v>542</v>
      </c>
      <c r="P547" s="26" t="s">
        <v>752</v>
      </c>
      <c r="Q547" s="15" t="s">
        <v>27</v>
      </c>
      <c r="R547" s="15" t="s">
        <v>48</v>
      </c>
      <c r="S547" s="27" t="s">
        <v>20</v>
      </c>
      <c r="T547" s="28">
        <v>10000</v>
      </c>
      <c r="U547" s="19" t="s">
        <v>21</v>
      </c>
      <c r="V547" s="20">
        <f t="shared" si="55"/>
        <v>10000</v>
      </c>
      <c r="W547" s="21">
        <f t="shared" si="53"/>
        <v>287</v>
      </c>
      <c r="X547" s="22" t="s">
        <v>22</v>
      </c>
      <c r="Y547" s="22">
        <f t="shared" si="54"/>
        <v>304</v>
      </c>
      <c r="Z547" s="22">
        <v>23.25</v>
      </c>
      <c r="AA547" s="23">
        <f>+W547+Y547+Z547</f>
        <v>614.25</v>
      </c>
      <c r="AB547" s="23">
        <f>+V547-W547-Y547-Z547</f>
        <v>9385.75</v>
      </c>
      <c r="AC547" s="24" t="s">
        <v>23</v>
      </c>
    </row>
    <row r="548" spans="15:29" s="25" customFormat="1" ht="37.5" customHeight="1" x14ac:dyDescent="0.25">
      <c r="O548" s="13">
        <v>543</v>
      </c>
      <c r="P548" s="26" t="s">
        <v>753</v>
      </c>
      <c r="Q548" s="15" t="s">
        <v>125</v>
      </c>
      <c r="R548" s="15" t="s">
        <v>317</v>
      </c>
      <c r="S548" s="15" t="s">
        <v>20</v>
      </c>
      <c r="T548" s="28">
        <v>15000</v>
      </c>
      <c r="U548" s="19" t="s">
        <v>21</v>
      </c>
      <c r="V548" s="20">
        <f t="shared" si="55"/>
        <v>15000</v>
      </c>
      <c r="W548" s="21">
        <f t="shared" si="53"/>
        <v>430.5</v>
      </c>
      <c r="X548" s="22"/>
      <c r="Y548" s="22">
        <f t="shared" si="54"/>
        <v>456</v>
      </c>
      <c r="Z548" s="22"/>
      <c r="AA548" s="23">
        <f>+W548+Y548</f>
        <v>886.5</v>
      </c>
      <c r="AB548" s="23">
        <f>+V548-W548-Y548</f>
        <v>14113.5</v>
      </c>
      <c r="AC548" s="24" t="s">
        <v>23</v>
      </c>
    </row>
    <row r="549" spans="15:29" s="25" customFormat="1" ht="37.5" customHeight="1" x14ac:dyDescent="0.25">
      <c r="O549" s="13">
        <v>544</v>
      </c>
      <c r="P549" s="26" t="s">
        <v>754</v>
      </c>
      <c r="Q549" s="15" t="s">
        <v>440</v>
      </c>
      <c r="R549" s="15" t="s">
        <v>48</v>
      </c>
      <c r="S549" s="27" t="s">
        <v>20</v>
      </c>
      <c r="T549" s="28">
        <v>10000</v>
      </c>
      <c r="U549" s="19" t="s">
        <v>21</v>
      </c>
      <c r="V549" s="20">
        <f t="shared" si="55"/>
        <v>10000</v>
      </c>
      <c r="W549" s="21">
        <f t="shared" si="53"/>
        <v>287</v>
      </c>
      <c r="X549" s="22" t="s">
        <v>22</v>
      </c>
      <c r="Y549" s="22">
        <f t="shared" si="54"/>
        <v>304</v>
      </c>
      <c r="Z549" s="22">
        <v>23.25</v>
      </c>
      <c r="AA549" s="23">
        <f>+W549+Y549+Z549</f>
        <v>614.25</v>
      </c>
      <c r="AB549" s="23">
        <f>+V549-W549-Y549-Z549</f>
        <v>9385.75</v>
      </c>
      <c r="AC549" s="24" t="s">
        <v>23</v>
      </c>
    </row>
    <row r="550" spans="15:29" s="25" customFormat="1" ht="37.5" customHeight="1" x14ac:dyDescent="0.25">
      <c r="O550" s="13">
        <v>545</v>
      </c>
      <c r="P550" s="26" t="s">
        <v>755</v>
      </c>
      <c r="Q550" s="15" t="s">
        <v>141</v>
      </c>
      <c r="R550" s="15" t="s">
        <v>19</v>
      </c>
      <c r="S550" s="27" t="s">
        <v>20</v>
      </c>
      <c r="T550" s="28">
        <v>10000</v>
      </c>
      <c r="U550" s="19" t="s">
        <v>21</v>
      </c>
      <c r="V550" s="20">
        <f t="shared" si="55"/>
        <v>10000</v>
      </c>
      <c r="W550" s="21">
        <f t="shared" si="53"/>
        <v>287</v>
      </c>
      <c r="X550" s="22" t="s">
        <v>22</v>
      </c>
      <c r="Y550" s="22">
        <f t="shared" si="54"/>
        <v>304</v>
      </c>
      <c r="Z550" s="22">
        <v>23.25</v>
      </c>
      <c r="AA550" s="23">
        <f>+W550+Y550+Z550</f>
        <v>614.25</v>
      </c>
      <c r="AB550" s="23">
        <f>+V550-W550-Y550-Z550</f>
        <v>9385.75</v>
      </c>
      <c r="AC550" s="24" t="s">
        <v>23</v>
      </c>
    </row>
    <row r="551" spans="15:29" s="25" customFormat="1" ht="37.5" customHeight="1" x14ac:dyDescent="0.25">
      <c r="O551" s="13">
        <v>546</v>
      </c>
      <c r="P551" s="26" t="s">
        <v>756</v>
      </c>
      <c r="Q551" s="15" t="s">
        <v>757</v>
      </c>
      <c r="R551" s="15" t="s">
        <v>51</v>
      </c>
      <c r="S551" s="27" t="s">
        <v>36</v>
      </c>
      <c r="T551" s="28">
        <v>85000</v>
      </c>
      <c r="U551" s="19" t="s">
        <v>21</v>
      </c>
      <c r="V551" s="20">
        <f t="shared" si="55"/>
        <v>85000</v>
      </c>
      <c r="W551" s="21">
        <f t="shared" si="53"/>
        <v>2439.5</v>
      </c>
      <c r="X551" s="22">
        <v>8576.99</v>
      </c>
      <c r="Y551" s="22">
        <f t="shared" si="54"/>
        <v>2584</v>
      </c>
      <c r="Z551" s="22">
        <v>14210.64</v>
      </c>
      <c r="AA551" s="23">
        <f>+W551+X551+Y551+Z551</f>
        <v>27811.129999999997</v>
      </c>
      <c r="AB551" s="23">
        <f>+V551-W551-X551-Y551-Z551</f>
        <v>57188.869999999995</v>
      </c>
      <c r="AC551" s="24" t="s">
        <v>23</v>
      </c>
    </row>
    <row r="552" spans="15:29" s="25" customFormat="1" ht="37.5" customHeight="1" x14ac:dyDescent="0.25">
      <c r="O552" s="13">
        <v>547</v>
      </c>
      <c r="P552" s="26" t="s">
        <v>758</v>
      </c>
      <c r="Q552" s="15" t="s">
        <v>84</v>
      </c>
      <c r="R552" s="15" t="s">
        <v>56</v>
      </c>
      <c r="S552" s="27" t="s">
        <v>36</v>
      </c>
      <c r="T552" s="28">
        <v>75000</v>
      </c>
      <c r="U552" s="19" t="s">
        <v>21</v>
      </c>
      <c r="V552" s="20">
        <f t="shared" si="55"/>
        <v>75000</v>
      </c>
      <c r="W552" s="21">
        <f t="shared" si="53"/>
        <v>2152.5</v>
      </c>
      <c r="X552" s="22">
        <v>6309.38</v>
      </c>
      <c r="Y552" s="22">
        <f t="shared" si="54"/>
        <v>2280</v>
      </c>
      <c r="Z552" s="22">
        <v>21658.11</v>
      </c>
      <c r="AA552" s="23">
        <f>+W552+X552+Y552+Z552</f>
        <v>32399.99</v>
      </c>
      <c r="AB552" s="23">
        <f>+V552-W552-X552-Y552-Z552</f>
        <v>42600.009999999995</v>
      </c>
      <c r="AC552" s="24" t="s">
        <v>23</v>
      </c>
    </row>
    <row r="553" spans="15:29" s="25" customFormat="1" ht="37.5" customHeight="1" x14ac:dyDescent="0.25">
      <c r="O553" s="13">
        <v>548</v>
      </c>
      <c r="P553" s="26" t="s">
        <v>759</v>
      </c>
      <c r="Q553" s="15" t="s">
        <v>133</v>
      </c>
      <c r="R553" s="15" t="s">
        <v>56</v>
      </c>
      <c r="S553" s="27" t="s">
        <v>44</v>
      </c>
      <c r="T553" s="28">
        <v>50000</v>
      </c>
      <c r="U553" s="19" t="s">
        <v>21</v>
      </c>
      <c r="V553" s="20">
        <f t="shared" si="55"/>
        <v>50000</v>
      </c>
      <c r="W553" s="21">
        <f t="shared" si="53"/>
        <v>1435</v>
      </c>
      <c r="X553" s="22">
        <v>1854</v>
      </c>
      <c r="Y553" s="22">
        <f t="shared" si="54"/>
        <v>1520</v>
      </c>
      <c r="Z553" s="22">
        <v>623.25</v>
      </c>
      <c r="AA553" s="23">
        <f>+W553+X553+Y553+Z553</f>
        <v>5432.25</v>
      </c>
      <c r="AB553" s="23">
        <f>+V553-W553-X553-Y553-Z553</f>
        <v>44567.75</v>
      </c>
      <c r="AC553" s="24" t="s">
        <v>23</v>
      </c>
    </row>
    <row r="554" spans="15:29" s="25" customFormat="1" ht="37.5" customHeight="1" x14ac:dyDescent="0.25">
      <c r="O554" s="13">
        <v>549</v>
      </c>
      <c r="P554" s="26" t="s">
        <v>760</v>
      </c>
      <c r="Q554" s="15" t="s">
        <v>112</v>
      </c>
      <c r="R554" s="15" t="s">
        <v>41</v>
      </c>
      <c r="S554" s="27" t="s">
        <v>36</v>
      </c>
      <c r="T554" s="28">
        <v>55000</v>
      </c>
      <c r="U554" s="19" t="s">
        <v>21</v>
      </c>
      <c r="V554" s="20">
        <f t="shared" si="55"/>
        <v>55000</v>
      </c>
      <c r="W554" s="21">
        <f t="shared" si="53"/>
        <v>1578.5</v>
      </c>
      <c r="X554" s="22">
        <v>2559.6799999999998</v>
      </c>
      <c r="Y554" s="22">
        <f t="shared" si="54"/>
        <v>1672</v>
      </c>
      <c r="Z554" s="22">
        <v>3766.18</v>
      </c>
      <c r="AA554" s="23">
        <f>+W554+X554+Y554+Z554</f>
        <v>9576.36</v>
      </c>
      <c r="AB554" s="23">
        <f>+V554-W554-X554-Y554-Z554</f>
        <v>45423.64</v>
      </c>
      <c r="AC554" s="24" t="s">
        <v>23</v>
      </c>
    </row>
    <row r="555" spans="15:29" s="25" customFormat="1" ht="37.5" customHeight="1" x14ac:dyDescent="0.25">
      <c r="O555" s="13">
        <v>550</v>
      </c>
      <c r="P555" s="26" t="s">
        <v>761</v>
      </c>
      <c r="Q555" s="15" t="s">
        <v>75</v>
      </c>
      <c r="R555" s="15" t="s">
        <v>70</v>
      </c>
      <c r="S555" s="27" t="s">
        <v>44</v>
      </c>
      <c r="T555" s="28">
        <v>19000</v>
      </c>
      <c r="U555" s="19" t="s">
        <v>21</v>
      </c>
      <c r="V555" s="20">
        <f t="shared" si="55"/>
        <v>19000</v>
      </c>
      <c r="W555" s="21">
        <f t="shared" si="53"/>
        <v>545.29999999999995</v>
      </c>
      <c r="X555" s="22" t="s">
        <v>22</v>
      </c>
      <c r="Y555" s="22">
        <f t="shared" si="54"/>
        <v>577.6</v>
      </c>
      <c r="Z555" s="22">
        <v>4509.3100000000004</v>
      </c>
      <c r="AA555" s="23">
        <f t="shared" ref="AA555:AA560" si="56">+W555+Y555+Z555</f>
        <v>5632.2100000000009</v>
      </c>
      <c r="AB555" s="23">
        <f t="shared" ref="AB555:AB560" si="57">+V555-W555-Y555-Z555</f>
        <v>13367.79</v>
      </c>
      <c r="AC555" s="24" t="s">
        <v>23</v>
      </c>
    </row>
    <row r="556" spans="15:29" s="25" customFormat="1" ht="37.5" customHeight="1" x14ac:dyDescent="0.25">
      <c r="O556" s="13">
        <v>551</v>
      </c>
      <c r="P556" s="26" t="s">
        <v>762</v>
      </c>
      <c r="Q556" s="15" t="s">
        <v>63</v>
      </c>
      <c r="R556" s="15" t="s">
        <v>19</v>
      </c>
      <c r="S556" s="27" t="s">
        <v>20</v>
      </c>
      <c r="T556" s="28">
        <v>10000</v>
      </c>
      <c r="U556" s="19" t="s">
        <v>21</v>
      </c>
      <c r="V556" s="20">
        <f t="shared" si="55"/>
        <v>10000</v>
      </c>
      <c r="W556" s="21">
        <f t="shared" si="53"/>
        <v>287</v>
      </c>
      <c r="X556" s="22" t="s">
        <v>22</v>
      </c>
      <c r="Y556" s="22">
        <f t="shared" si="54"/>
        <v>304</v>
      </c>
      <c r="Z556" s="22">
        <v>23.25</v>
      </c>
      <c r="AA556" s="23">
        <f t="shared" si="56"/>
        <v>614.25</v>
      </c>
      <c r="AB556" s="23">
        <f t="shared" si="57"/>
        <v>9385.75</v>
      </c>
      <c r="AC556" s="24" t="s">
        <v>23</v>
      </c>
    </row>
    <row r="557" spans="15:29" s="25" customFormat="1" ht="37.5" customHeight="1" x14ac:dyDescent="0.25">
      <c r="O557" s="13">
        <v>552</v>
      </c>
      <c r="P557" s="26" t="s">
        <v>763</v>
      </c>
      <c r="Q557" s="15" t="s">
        <v>63</v>
      </c>
      <c r="R557" s="15" t="s">
        <v>114</v>
      </c>
      <c r="S557" s="27" t="s">
        <v>20</v>
      </c>
      <c r="T557" s="28">
        <v>10000</v>
      </c>
      <c r="U557" s="19" t="s">
        <v>21</v>
      </c>
      <c r="V557" s="20">
        <f t="shared" si="55"/>
        <v>10000</v>
      </c>
      <c r="W557" s="21">
        <f t="shared" si="53"/>
        <v>287</v>
      </c>
      <c r="X557" s="22" t="s">
        <v>22</v>
      </c>
      <c r="Y557" s="22">
        <f t="shared" si="54"/>
        <v>304</v>
      </c>
      <c r="Z557" s="22">
        <v>23.25</v>
      </c>
      <c r="AA557" s="23">
        <f t="shared" si="56"/>
        <v>614.25</v>
      </c>
      <c r="AB557" s="23">
        <f t="shared" si="57"/>
        <v>9385.75</v>
      </c>
      <c r="AC557" s="24" t="s">
        <v>23</v>
      </c>
    </row>
    <row r="558" spans="15:29" s="25" customFormat="1" ht="37.5" customHeight="1" x14ac:dyDescent="0.25">
      <c r="O558" s="13">
        <v>553</v>
      </c>
      <c r="P558" s="26" t="s">
        <v>764</v>
      </c>
      <c r="Q558" s="31" t="s">
        <v>55</v>
      </c>
      <c r="R558" s="15" t="s">
        <v>19</v>
      </c>
      <c r="S558" s="27" t="s">
        <v>20</v>
      </c>
      <c r="T558" s="28">
        <v>10000</v>
      </c>
      <c r="U558" s="19" t="s">
        <v>21</v>
      </c>
      <c r="V558" s="20">
        <f t="shared" si="55"/>
        <v>10000</v>
      </c>
      <c r="W558" s="21">
        <f t="shared" si="53"/>
        <v>287</v>
      </c>
      <c r="X558" s="22" t="s">
        <v>22</v>
      </c>
      <c r="Y558" s="22">
        <f t="shared" si="54"/>
        <v>304</v>
      </c>
      <c r="Z558" s="22">
        <v>23.25</v>
      </c>
      <c r="AA558" s="23">
        <f t="shared" si="56"/>
        <v>614.25</v>
      </c>
      <c r="AB558" s="23">
        <f t="shared" si="57"/>
        <v>9385.75</v>
      </c>
      <c r="AC558" s="24" t="s">
        <v>23</v>
      </c>
    </row>
    <row r="559" spans="15:29" s="25" customFormat="1" ht="37.5" customHeight="1" x14ac:dyDescent="0.25">
      <c r="O559" s="13">
        <v>554</v>
      </c>
      <c r="P559" s="26" t="s">
        <v>765</v>
      </c>
      <c r="Q559" s="31" t="s">
        <v>137</v>
      </c>
      <c r="R559" s="15" t="s">
        <v>19</v>
      </c>
      <c r="S559" s="27" t="s">
        <v>20</v>
      </c>
      <c r="T559" s="28">
        <v>10000</v>
      </c>
      <c r="U559" s="19" t="s">
        <v>21</v>
      </c>
      <c r="V559" s="20">
        <f t="shared" si="55"/>
        <v>10000</v>
      </c>
      <c r="W559" s="21">
        <f t="shared" si="53"/>
        <v>287</v>
      </c>
      <c r="X559" s="22" t="s">
        <v>22</v>
      </c>
      <c r="Y559" s="22">
        <f t="shared" si="54"/>
        <v>304</v>
      </c>
      <c r="Z559" s="22">
        <v>23.25</v>
      </c>
      <c r="AA559" s="23">
        <f t="shared" si="56"/>
        <v>614.25</v>
      </c>
      <c r="AB559" s="23">
        <f t="shared" si="57"/>
        <v>9385.75</v>
      </c>
      <c r="AC559" s="24" t="s">
        <v>23</v>
      </c>
    </row>
    <row r="560" spans="15:29" s="25" customFormat="1" ht="37.5" customHeight="1" x14ac:dyDescent="0.25">
      <c r="O560" s="13">
        <v>555</v>
      </c>
      <c r="P560" s="26" t="s">
        <v>766</v>
      </c>
      <c r="Q560" s="15" t="s">
        <v>767</v>
      </c>
      <c r="R560" s="15" t="s">
        <v>48</v>
      </c>
      <c r="S560" s="27" t="s">
        <v>20</v>
      </c>
      <c r="T560" s="28">
        <v>11000</v>
      </c>
      <c r="U560" s="19" t="s">
        <v>21</v>
      </c>
      <c r="V560" s="20">
        <f t="shared" si="55"/>
        <v>11000</v>
      </c>
      <c r="W560" s="21">
        <f t="shared" si="53"/>
        <v>315.7</v>
      </c>
      <c r="X560" s="22" t="s">
        <v>22</v>
      </c>
      <c r="Y560" s="22">
        <f t="shared" si="54"/>
        <v>334.4</v>
      </c>
      <c r="Z560" s="22">
        <v>23.25</v>
      </c>
      <c r="AA560" s="23">
        <f t="shared" si="56"/>
        <v>673.34999999999991</v>
      </c>
      <c r="AB560" s="23">
        <f t="shared" si="57"/>
        <v>10326.65</v>
      </c>
      <c r="AC560" s="24" t="s">
        <v>23</v>
      </c>
    </row>
    <row r="561" spans="15:30" s="25" customFormat="1" ht="37.5" customHeight="1" x14ac:dyDescent="0.25">
      <c r="O561" s="30">
        <v>556</v>
      </c>
      <c r="P561" s="26" t="s">
        <v>768</v>
      </c>
      <c r="Q561" s="15" t="s">
        <v>527</v>
      </c>
      <c r="R561" s="15" t="s">
        <v>51</v>
      </c>
      <c r="S561" s="27" t="s">
        <v>36</v>
      </c>
      <c r="T561" s="28">
        <v>85000</v>
      </c>
      <c r="U561" s="19" t="s">
        <v>21</v>
      </c>
      <c r="V561" s="20">
        <f t="shared" si="55"/>
        <v>85000</v>
      </c>
      <c r="W561" s="21">
        <f t="shared" si="53"/>
        <v>2439.5</v>
      </c>
      <c r="X561" s="22">
        <v>8239.4599999999991</v>
      </c>
      <c r="Y561" s="22">
        <f t="shared" si="54"/>
        <v>2584</v>
      </c>
      <c r="Z561" s="22">
        <v>25030.06</v>
      </c>
      <c r="AA561" s="23">
        <f>+W561+X561+Y561+Z561</f>
        <v>38293.020000000004</v>
      </c>
      <c r="AB561" s="23">
        <f>+V561-W561-X561-Y561-Z561</f>
        <v>46706.98000000001</v>
      </c>
      <c r="AC561" s="24" t="s">
        <v>32</v>
      </c>
    </row>
    <row r="562" spans="15:30" s="25" customFormat="1" ht="37.5" customHeight="1" x14ac:dyDescent="0.25">
      <c r="O562" s="13">
        <v>557</v>
      </c>
      <c r="P562" s="26" t="s">
        <v>769</v>
      </c>
      <c r="Q562" s="15" t="s">
        <v>619</v>
      </c>
      <c r="R562" s="15" t="s">
        <v>722</v>
      </c>
      <c r="S562" s="27" t="s">
        <v>44</v>
      </c>
      <c r="T562" s="28">
        <v>18150</v>
      </c>
      <c r="U562" s="19" t="s">
        <v>21</v>
      </c>
      <c r="V562" s="20">
        <f t="shared" si="55"/>
        <v>18150</v>
      </c>
      <c r="W562" s="21">
        <f t="shared" si="53"/>
        <v>520.90499999999997</v>
      </c>
      <c r="X562" s="22"/>
      <c r="Y562" s="22">
        <f t="shared" si="54"/>
        <v>551.76</v>
      </c>
      <c r="Z562" s="22">
        <v>3000</v>
      </c>
      <c r="AA562" s="23">
        <f>+W562+Y562+Z562</f>
        <v>4072.665</v>
      </c>
      <c r="AB562" s="23">
        <f>+V562-W562-Y562-Z562</f>
        <v>14077.335000000003</v>
      </c>
      <c r="AC562" s="24" t="s">
        <v>32</v>
      </c>
    </row>
    <row r="563" spans="15:30" s="25" customFormat="1" ht="37.5" customHeight="1" x14ac:dyDescent="0.25">
      <c r="O563" s="13">
        <v>558</v>
      </c>
      <c r="P563" s="26" t="s">
        <v>770</v>
      </c>
      <c r="Q563" s="15" t="s">
        <v>116</v>
      </c>
      <c r="R563" s="32" t="s">
        <v>722</v>
      </c>
      <c r="S563" s="32" t="s">
        <v>771</v>
      </c>
      <c r="T563" s="35">
        <v>23000</v>
      </c>
      <c r="U563" s="19" t="s">
        <v>21</v>
      </c>
      <c r="V563" s="20">
        <f t="shared" si="55"/>
        <v>23000</v>
      </c>
      <c r="W563" s="21">
        <f t="shared" si="53"/>
        <v>660.1</v>
      </c>
      <c r="X563" s="22" t="s">
        <v>22</v>
      </c>
      <c r="Y563" s="22">
        <f t="shared" si="54"/>
        <v>699.2</v>
      </c>
      <c r="Z563" s="22">
        <v>2023.25</v>
      </c>
      <c r="AA563" s="23">
        <f>+W563+Y563+Z563</f>
        <v>3382.55</v>
      </c>
      <c r="AB563" s="23">
        <f>+V563-W563-Y563-Z563</f>
        <v>19617.45</v>
      </c>
      <c r="AC563" s="24" t="s">
        <v>32</v>
      </c>
    </row>
    <row r="564" spans="15:30" s="25" customFormat="1" ht="37.5" customHeight="1" x14ac:dyDescent="0.25">
      <c r="O564" s="13">
        <v>559</v>
      </c>
      <c r="P564" s="26" t="s">
        <v>772</v>
      </c>
      <c r="Q564" s="15" t="s">
        <v>619</v>
      </c>
      <c r="R564" s="15" t="s">
        <v>76</v>
      </c>
      <c r="S564" s="27" t="s">
        <v>44</v>
      </c>
      <c r="T564" s="28">
        <v>22000</v>
      </c>
      <c r="U564" s="19" t="s">
        <v>21</v>
      </c>
      <c r="V564" s="20">
        <f t="shared" si="55"/>
        <v>22000</v>
      </c>
      <c r="W564" s="21">
        <f t="shared" si="53"/>
        <v>631.4</v>
      </c>
      <c r="X564" s="22" t="s">
        <v>22</v>
      </c>
      <c r="Y564" s="22">
        <f t="shared" si="54"/>
        <v>668.8</v>
      </c>
      <c r="Z564" s="22">
        <v>3660.73</v>
      </c>
      <c r="AA564" s="23">
        <f>+W564+Y564+Z564</f>
        <v>4960.93</v>
      </c>
      <c r="AB564" s="23">
        <f>+V564-W564-Y564-Z564</f>
        <v>17039.07</v>
      </c>
      <c r="AC564" s="24" t="s">
        <v>32</v>
      </c>
    </row>
    <row r="565" spans="15:30" s="25" customFormat="1" ht="37.5" customHeight="1" x14ac:dyDescent="0.25">
      <c r="O565" s="13">
        <v>560</v>
      </c>
      <c r="P565" s="26" t="s">
        <v>773</v>
      </c>
      <c r="Q565" s="15" t="s">
        <v>619</v>
      </c>
      <c r="R565" s="15" t="s">
        <v>722</v>
      </c>
      <c r="S565" s="27" t="s">
        <v>44</v>
      </c>
      <c r="T565" s="28">
        <f>18150+4850</f>
        <v>23000</v>
      </c>
      <c r="U565" s="19" t="s">
        <v>21</v>
      </c>
      <c r="V565" s="20">
        <f t="shared" si="55"/>
        <v>23000</v>
      </c>
      <c r="W565" s="21">
        <f t="shared" si="53"/>
        <v>660.1</v>
      </c>
      <c r="X565" s="22" t="s">
        <v>22</v>
      </c>
      <c r="Y565" s="22">
        <f t="shared" si="54"/>
        <v>699.2</v>
      </c>
      <c r="Z565" s="22">
        <v>7891.35</v>
      </c>
      <c r="AA565" s="23">
        <f>+W565+Y565+Z565</f>
        <v>9250.6500000000015</v>
      </c>
      <c r="AB565" s="23">
        <f>+V565-W565-Y565-Z565</f>
        <v>13749.35</v>
      </c>
      <c r="AC565" s="24" t="s">
        <v>32</v>
      </c>
    </row>
    <row r="566" spans="15:30" s="25" customFormat="1" ht="37.5" customHeight="1" x14ac:dyDescent="0.25">
      <c r="O566" s="13">
        <v>561</v>
      </c>
      <c r="P566" s="26" t="s">
        <v>774</v>
      </c>
      <c r="Q566" s="15" t="s">
        <v>116</v>
      </c>
      <c r="R566" s="15" t="s">
        <v>713</v>
      </c>
      <c r="S566" s="27" t="s">
        <v>71</v>
      </c>
      <c r="T566" s="28">
        <v>18822.78</v>
      </c>
      <c r="U566" s="19" t="s">
        <v>21</v>
      </c>
      <c r="V566" s="20">
        <f t="shared" si="55"/>
        <v>18822.78</v>
      </c>
      <c r="W566" s="21">
        <f t="shared" si="53"/>
        <v>540.21378599999991</v>
      </c>
      <c r="X566" s="22" t="s">
        <v>22</v>
      </c>
      <c r="Y566" s="22">
        <f t="shared" si="54"/>
        <v>572.21251199999995</v>
      </c>
      <c r="Z566" s="22">
        <v>323.25</v>
      </c>
      <c r="AA566" s="23">
        <v>1435.67</v>
      </c>
      <c r="AB566" s="23">
        <v>17387.11</v>
      </c>
      <c r="AC566" s="24" t="s">
        <v>32</v>
      </c>
    </row>
    <row r="567" spans="15:30" s="42" customFormat="1" ht="37.5" customHeight="1" x14ac:dyDescent="0.25">
      <c r="O567" s="13">
        <v>562</v>
      </c>
      <c r="P567" s="26" t="s">
        <v>775</v>
      </c>
      <c r="Q567" s="15" t="s">
        <v>141</v>
      </c>
      <c r="R567" s="15" t="s">
        <v>19</v>
      </c>
      <c r="S567" s="27" t="s">
        <v>20</v>
      </c>
      <c r="T567" s="28">
        <v>10000</v>
      </c>
      <c r="U567" s="19" t="s">
        <v>21</v>
      </c>
      <c r="V567" s="20">
        <f t="shared" si="55"/>
        <v>10000</v>
      </c>
      <c r="W567" s="21">
        <f t="shared" si="53"/>
        <v>287</v>
      </c>
      <c r="X567" s="22" t="s">
        <v>22</v>
      </c>
      <c r="Y567" s="22">
        <f t="shared" si="54"/>
        <v>304</v>
      </c>
      <c r="Z567" s="22">
        <v>1756.41</v>
      </c>
      <c r="AA567" s="23">
        <f>+W567+Y567+Z567</f>
        <v>2347.41</v>
      </c>
      <c r="AB567" s="23">
        <f>+V567-W567-Y567-Z567</f>
        <v>7652.59</v>
      </c>
      <c r="AC567" s="24" t="s">
        <v>23</v>
      </c>
      <c r="AD567" s="41"/>
    </row>
    <row r="568" spans="15:30" s="42" customFormat="1" ht="37.5" customHeight="1" x14ac:dyDescent="0.25">
      <c r="O568" s="30">
        <v>563</v>
      </c>
      <c r="P568" s="26" t="s">
        <v>776</v>
      </c>
      <c r="Q568" s="15" t="s">
        <v>55</v>
      </c>
      <c r="R568" s="15" t="s">
        <v>59</v>
      </c>
      <c r="S568" s="27" t="s">
        <v>36</v>
      </c>
      <c r="T568" s="28">
        <v>60000</v>
      </c>
      <c r="U568" s="19" t="s">
        <v>21</v>
      </c>
      <c r="V568" s="20">
        <f t="shared" si="55"/>
        <v>60000</v>
      </c>
      <c r="W568" s="21">
        <f t="shared" si="53"/>
        <v>1722</v>
      </c>
      <c r="X568" s="22">
        <v>2676.6</v>
      </c>
      <c r="Y568" s="22">
        <f t="shared" si="54"/>
        <v>1824</v>
      </c>
      <c r="Z568" s="22">
        <v>4173.6099999999997</v>
      </c>
      <c r="AA568" s="23">
        <f>+W568+X568+Y568+Z568</f>
        <v>10396.209999999999</v>
      </c>
      <c r="AB568" s="23">
        <f>+V568-W568-X568-Y568-Z568</f>
        <v>49603.79</v>
      </c>
      <c r="AC568" s="24" t="s">
        <v>32</v>
      </c>
      <c r="AD568" s="41"/>
    </row>
    <row r="569" spans="15:30" s="42" customFormat="1" ht="37.5" customHeight="1" x14ac:dyDescent="0.25">
      <c r="O569" s="13">
        <v>564</v>
      </c>
      <c r="P569" s="26" t="s">
        <v>777</v>
      </c>
      <c r="Q569" s="15" t="s">
        <v>203</v>
      </c>
      <c r="R569" s="15" t="s">
        <v>129</v>
      </c>
      <c r="S569" s="27" t="s">
        <v>44</v>
      </c>
      <c r="T569" s="28">
        <v>22050</v>
      </c>
      <c r="U569" s="19" t="s">
        <v>21</v>
      </c>
      <c r="V569" s="20">
        <f t="shared" si="55"/>
        <v>22050</v>
      </c>
      <c r="W569" s="21">
        <f t="shared" si="53"/>
        <v>632.83500000000004</v>
      </c>
      <c r="X569" s="22" t="s">
        <v>22</v>
      </c>
      <c r="Y569" s="22">
        <f t="shared" si="54"/>
        <v>670.32</v>
      </c>
      <c r="Z569" s="22">
        <v>5803.29</v>
      </c>
      <c r="AA569" s="23">
        <f>+W569+Y569+Z569</f>
        <v>7106.4449999999997</v>
      </c>
      <c r="AB569" s="23">
        <v>14943.55</v>
      </c>
      <c r="AC569" s="24" t="s">
        <v>32</v>
      </c>
      <c r="AD569" s="41"/>
    </row>
    <row r="570" spans="15:30" s="42" customFormat="1" ht="37.5" customHeight="1" x14ac:dyDescent="0.25">
      <c r="O570" s="13">
        <v>565</v>
      </c>
      <c r="P570" s="26" t="s">
        <v>778</v>
      </c>
      <c r="Q570" s="15" t="s">
        <v>141</v>
      </c>
      <c r="R570" s="15" t="s">
        <v>31</v>
      </c>
      <c r="S570" s="27" t="s">
        <v>20</v>
      </c>
      <c r="T570" s="43">
        <v>10000</v>
      </c>
      <c r="U570" s="19" t="s">
        <v>21</v>
      </c>
      <c r="V570" s="20">
        <f t="shared" si="55"/>
        <v>10000</v>
      </c>
      <c r="W570" s="21">
        <f t="shared" si="53"/>
        <v>287</v>
      </c>
      <c r="X570" s="22" t="s">
        <v>22</v>
      </c>
      <c r="Y570" s="22">
        <f t="shared" si="54"/>
        <v>304</v>
      </c>
      <c r="Z570" s="22">
        <v>23.25</v>
      </c>
      <c r="AA570" s="23">
        <f>+W570+Y570+Z570</f>
        <v>614.25</v>
      </c>
      <c r="AB570" s="23">
        <f>+V570-W570-Y570-Z570</f>
        <v>9385.75</v>
      </c>
      <c r="AC570" s="24" t="s">
        <v>32</v>
      </c>
      <c r="AD570" s="41"/>
    </row>
    <row r="571" spans="15:30" s="42" customFormat="1" ht="37.5" customHeight="1" x14ac:dyDescent="0.25">
      <c r="O571" s="13">
        <v>566</v>
      </c>
      <c r="P571" s="26" t="s">
        <v>779</v>
      </c>
      <c r="Q571" s="15" t="s">
        <v>379</v>
      </c>
      <c r="R571" s="32" t="s">
        <v>31</v>
      </c>
      <c r="S571" s="32" t="s">
        <v>20</v>
      </c>
      <c r="T571" s="35">
        <v>10000</v>
      </c>
      <c r="U571" s="19" t="s">
        <v>21</v>
      </c>
      <c r="V571" s="20">
        <f t="shared" si="55"/>
        <v>10000</v>
      </c>
      <c r="W571" s="21">
        <f t="shared" si="53"/>
        <v>287</v>
      </c>
      <c r="X571" s="22"/>
      <c r="Y571" s="22">
        <f t="shared" si="54"/>
        <v>304</v>
      </c>
      <c r="Z571" s="22">
        <v>23.25</v>
      </c>
      <c r="AA571" s="23">
        <f>+W571+Y571+Z571</f>
        <v>614.25</v>
      </c>
      <c r="AB571" s="23">
        <f>+V571-W571-Y571-Z571</f>
        <v>9385.75</v>
      </c>
      <c r="AC571" s="24" t="s">
        <v>32</v>
      </c>
      <c r="AD571" s="41"/>
    </row>
    <row r="572" spans="15:30" s="44" customFormat="1" ht="37.5" customHeight="1" x14ac:dyDescent="0.25">
      <c r="O572" s="13">
        <v>567</v>
      </c>
      <c r="P572" s="26" t="s">
        <v>780</v>
      </c>
      <c r="Q572" s="15" t="s">
        <v>141</v>
      </c>
      <c r="R572" s="32" t="s">
        <v>41</v>
      </c>
      <c r="S572" s="32" t="s">
        <v>36</v>
      </c>
      <c r="T572" s="35">
        <v>55000</v>
      </c>
      <c r="U572" s="19" t="s">
        <v>21</v>
      </c>
      <c r="V572" s="20">
        <f t="shared" si="55"/>
        <v>55000</v>
      </c>
      <c r="W572" s="21">
        <f>+V572*2.87%</f>
        <v>1578.5</v>
      </c>
      <c r="X572" s="22">
        <v>2559.6799999999998</v>
      </c>
      <c r="Y572" s="22">
        <f t="shared" si="54"/>
        <v>1672</v>
      </c>
      <c r="Z572" s="22">
        <v>23.25</v>
      </c>
      <c r="AA572" s="23">
        <v>5833.43</v>
      </c>
      <c r="AB572" s="23">
        <f>+V572-W572-X572-Y572-Z572</f>
        <v>49166.57</v>
      </c>
      <c r="AC572" s="24" t="s">
        <v>23</v>
      </c>
    </row>
    <row r="573" spans="15:30" ht="18.75" hidden="1" customHeight="1" x14ac:dyDescent="0.25">
      <c r="O573" s="13">
        <v>559</v>
      </c>
      <c r="P573" s="26"/>
      <c r="Q573" s="15"/>
      <c r="R573" s="15"/>
      <c r="S573" s="27"/>
      <c r="T573" s="28">
        <f>SUM(T6:T572)</f>
        <v>16885417.579999998</v>
      </c>
      <c r="U573" s="45"/>
      <c r="V573" s="45"/>
      <c r="W573" s="45"/>
      <c r="X573" s="46"/>
      <c r="Y573" s="45"/>
      <c r="Z573" s="46"/>
      <c r="AA573" s="45"/>
      <c r="AB573" s="45"/>
      <c r="AC573" s="47"/>
    </row>
    <row r="574" spans="15:30" ht="409.5" hidden="1" customHeight="1" x14ac:dyDescent="0.25">
      <c r="O574" s="13">
        <v>560</v>
      </c>
      <c r="P574" s="26" t="s">
        <v>781</v>
      </c>
      <c r="Q574" s="15" t="s">
        <v>141</v>
      </c>
      <c r="R574" s="15" t="s">
        <v>31</v>
      </c>
      <c r="S574" s="27" t="s">
        <v>20</v>
      </c>
      <c r="T574" s="28">
        <v>10000</v>
      </c>
      <c r="U574" s="45"/>
      <c r="V574" s="45"/>
      <c r="W574" s="45"/>
      <c r="X574" s="46"/>
      <c r="Y574" s="45"/>
      <c r="Z574" s="46"/>
      <c r="AA574" s="45"/>
      <c r="AB574" s="45"/>
      <c r="AC574" s="49"/>
    </row>
    <row r="575" spans="15:30" ht="409.5" hidden="1" customHeight="1" x14ac:dyDescent="0.25">
      <c r="O575" s="13">
        <v>561</v>
      </c>
      <c r="P575" s="26" t="s">
        <v>782</v>
      </c>
      <c r="Q575" s="15" t="s">
        <v>379</v>
      </c>
      <c r="R575" s="15" t="s">
        <v>31</v>
      </c>
      <c r="S575" s="27" t="s">
        <v>20</v>
      </c>
      <c r="T575" s="28">
        <v>10000</v>
      </c>
      <c r="U575" s="45"/>
      <c r="V575" s="45"/>
      <c r="W575" s="45"/>
      <c r="X575" s="46"/>
      <c r="Y575" s="45"/>
      <c r="Z575" s="46"/>
      <c r="AA575" s="45"/>
      <c r="AB575" s="45"/>
      <c r="AC575" s="49"/>
    </row>
    <row r="576" spans="15:30" ht="356.25" hidden="1" customHeight="1" x14ac:dyDescent="0.25">
      <c r="O576" s="13">
        <v>562</v>
      </c>
      <c r="P576" s="26" t="s">
        <v>783</v>
      </c>
      <c r="Q576" s="15" t="s">
        <v>203</v>
      </c>
      <c r="R576" s="15" t="s">
        <v>129</v>
      </c>
      <c r="S576" s="27" t="s">
        <v>44</v>
      </c>
      <c r="T576" s="28">
        <v>24150</v>
      </c>
      <c r="U576" s="45"/>
      <c r="V576" s="45"/>
      <c r="W576" s="45"/>
      <c r="X576" s="46"/>
      <c r="Y576" s="45"/>
      <c r="Z576" s="46"/>
      <c r="AA576" s="45"/>
      <c r="AB576" s="45"/>
      <c r="AC576" s="49"/>
    </row>
    <row r="577" spans="15:29" ht="409.5" hidden="1" customHeight="1" x14ac:dyDescent="0.25">
      <c r="O577" s="13">
        <v>563</v>
      </c>
      <c r="P577" s="26" t="s">
        <v>784</v>
      </c>
      <c r="Q577" s="15" t="s">
        <v>141</v>
      </c>
      <c r="R577" s="15" t="s">
        <v>41</v>
      </c>
      <c r="S577" s="27" t="s">
        <v>36</v>
      </c>
      <c r="T577" s="28">
        <v>55000</v>
      </c>
      <c r="U577" s="45"/>
      <c r="V577" s="45"/>
      <c r="W577" s="45"/>
      <c r="X577" s="46"/>
      <c r="Y577" s="45"/>
      <c r="Z577" s="46"/>
      <c r="AA577" s="45"/>
      <c r="AB577" s="45"/>
      <c r="AC577" s="49"/>
    </row>
    <row r="578" spans="15:29" ht="19.5" hidden="1" customHeight="1" thickBot="1" x14ac:dyDescent="0.35">
      <c r="O578" s="13">
        <v>564</v>
      </c>
      <c r="P578" s="50"/>
      <c r="Q578" s="51"/>
      <c r="R578" s="52"/>
      <c r="S578" s="53" t="s">
        <v>785</v>
      </c>
      <c r="T578" s="54">
        <f>SUM(T6:T577)</f>
        <v>33869985.159999996</v>
      </c>
      <c r="U578" s="55"/>
      <c r="V578" s="55"/>
      <c r="W578" s="55"/>
      <c r="X578" s="56"/>
      <c r="Y578" s="55"/>
      <c r="Z578" s="56"/>
      <c r="AA578" s="55"/>
      <c r="AB578" s="55"/>
      <c r="AC578" s="49"/>
    </row>
    <row r="579" spans="15:29" ht="18.75" hidden="1" customHeight="1" x14ac:dyDescent="0.25">
      <c r="O579" s="13">
        <v>565</v>
      </c>
      <c r="P579" s="47"/>
      <c r="Q579" s="51"/>
      <c r="R579" s="52"/>
      <c r="S579" s="57"/>
      <c r="T579" s="2"/>
      <c r="U579" s="2"/>
      <c r="V579" s="2"/>
      <c r="W579" s="2"/>
      <c r="X579" s="58"/>
      <c r="Y579" s="2"/>
      <c r="Z579" s="58"/>
      <c r="AA579" s="2"/>
      <c r="AB579" s="2"/>
      <c r="AC579" s="49"/>
    </row>
    <row r="580" spans="15:29" ht="19.5" customHeight="1" thickBot="1" x14ac:dyDescent="0.3">
      <c r="O580" s="49"/>
      <c r="P580" s="59"/>
      <c r="Q580" s="59"/>
      <c r="R580" s="49"/>
      <c r="S580" s="60" t="s">
        <v>785</v>
      </c>
      <c r="T580" s="61">
        <f>SUM(T6:T572)</f>
        <v>16885417.579999998</v>
      </c>
      <c r="U580" s="62"/>
      <c r="V580" s="61">
        <f>SUM(V6:V572)</f>
        <v>16885417.579999998</v>
      </c>
      <c r="W580" s="61">
        <v>484611.54</v>
      </c>
      <c r="X580" s="63">
        <f>SUM(X6:X572)</f>
        <v>923708.44999999949</v>
      </c>
      <c r="Y580" s="61">
        <v>510763.12</v>
      </c>
      <c r="Z580" s="63">
        <v>1881278.26</v>
      </c>
      <c r="AA580" s="61">
        <v>3800361.37</v>
      </c>
      <c r="AB580" s="61">
        <v>13085056.210000001</v>
      </c>
      <c r="AC580" s="49"/>
    </row>
    <row r="581" spans="15:29" ht="19.5" thickTop="1" x14ac:dyDescent="0.3">
      <c r="O581" s="64"/>
      <c r="P581" s="48"/>
      <c r="Q581" s="48"/>
      <c r="S581" s="65"/>
      <c r="T581" s="66"/>
      <c r="U581" s="64"/>
      <c r="V581" s="67"/>
      <c r="W581" s="67"/>
      <c r="X581" s="68"/>
      <c r="Y581" s="68"/>
      <c r="Z581" s="68"/>
      <c r="AA581" s="68"/>
      <c r="AB581" s="69"/>
      <c r="AC581" s="49"/>
    </row>
    <row r="582" spans="15:29" ht="18.75" x14ac:dyDescent="0.3">
      <c r="O582" s="64"/>
      <c r="P582" s="48"/>
      <c r="Q582" s="48"/>
      <c r="S582" s="65"/>
      <c r="T582" s="68"/>
      <c r="U582" s="64"/>
      <c r="W582" s="64"/>
      <c r="X582" s="68"/>
      <c r="Y582" s="69"/>
      <c r="Z582" s="68"/>
      <c r="AA582" s="68"/>
      <c r="AB582" s="68"/>
      <c r="AC582" s="49"/>
    </row>
    <row r="583" spans="15:29" ht="18.75" x14ac:dyDescent="0.3">
      <c r="O583" s="64"/>
      <c r="P583" s="48"/>
      <c r="Q583" s="48"/>
      <c r="S583" s="65"/>
      <c r="T583" s="69"/>
      <c r="U583" s="64"/>
      <c r="V583" s="64"/>
      <c r="W583" s="66"/>
      <c r="X583" s="68"/>
      <c r="Y583" s="68"/>
      <c r="Z583" s="68"/>
      <c r="AA583" s="70"/>
      <c r="AB583" s="68"/>
      <c r="AC583" s="49"/>
    </row>
    <row r="584" spans="15:29" ht="18.75" x14ac:dyDescent="0.3">
      <c r="O584" s="64"/>
      <c r="P584" s="48"/>
      <c r="Q584" s="48"/>
      <c r="S584" s="65"/>
      <c r="T584" s="64"/>
      <c r="U584" s="64"/>
      <c r="V584" s="64"/>
      <c r="W584" s="71"/>
      <c r="X584" s="68"/>
      <c r="Y584" s="64"/>
      <c r="Z584" s="68"/>
      <c r="AA584" s="68"/>
      <c r="AB584" s="64"/>
      <c r="AC584" s="49"/>
    </row>
    <row r="585" spans="15:29" ht="18.75" x14ac:dyDescent="0.3">
      <c r="O585" s="64"/>
      <c r="P585" s="48"/>
      <c r="Q585" s="48"/>
      <c r="S585" s="65"/>
      <c r="T585" s="64"/>
      <c r="U585" s="64"/>
      <c r="V585" s="64"/>
      <c r="W585" s="64"/>
      <c r="X585" s="68"/>
      <c r="Y585" s="64"/>
      <c r="Z585" s="68"/>
      <c r="AA585" s="68"/>
      <c r="AB585" s="64"/>
      <c r="AC585" s="49"/>
    </row>
    <row r="586" spans="15:29" ht="18.75" x14ac:dyDescent="0.3">
      <c r="O586" s="64"/>
      <c r="P586" s="48"/>
      <c r="Q586" s="48"/>
      <c r="S586" s="65"/>
      <c r="T586" s="64"/>
      <c r="U586" s="64"/>
      <c r="V586" s="64"/>
      <c r="W586" s="64"/>
      <c r="X586" s="68"/>
      <c r="Y586" s="64"/>
      <c r="Z586" s="68"/>
      <c r="AA586" s="68"/>
      <c r="AB586" s="64"/>
      <c r="AC586" s="49"/>
    </row>
    <row r="587" spans="15:29" ht="18.75" x14ac:dyDescent="0.3">
      <c r="O587" s="64"/>
      <c r="P587" s="48"/>
      <c r="Q587" s="48"/>
      <c r="S587" s="65"/>
      <c r="T587" s="64"/>
      <c r="U587" s="64"/>
      <c r="V587" s="64"/>
      <c r="W587" s="64"/>
      <c r="X587" s="68"/>
      <c r="Y587" s="64"/>
      <c r="Z587" s="68"/>
      <c r="AA587" s="68"/>
      <c r="AB587" s="64"/>
      <c r="AC587" s="49"/>
    </row>
    <row r="588" spans="15:29" ht="18.75" x14ac:dyDescent="0.3">
      <c r="O588" s="64"/>
      <c r="P588" s="48"/>
      <c r="Q588" s="48"/>
      <c r="S588" s="65"/>
      <c r="T588" s="64"/>
      <c r="U588" s="64"/>
      <c r="V588" s="64"/>
      <c r="W588" s="64"/>
      <c r="X588" s="68"/>
      <c r="Y588" s="64"/>
      <c r="Z588" s="68"/>
      <c r="AA588" s="64"/>
      <c r="AB588" s="64"/>
      <c r="AC588" s="49"/>
    </row>
    <row r="589" spans="15:29" ht="18.75" x14ac:dyDescent="0.3">
      <c r="O589" s="64"/>
      <c r="P589" s="64"/>
      <c r="Q589" s="64"/>
      <c r="R589" s="64"/>
      <c r="S589" s="65"/>
      <c r="T589" s="64"/>
      <c r="U589" s="64"/>
      <c r="V589" s="64"/>
      <c r="W589" s="64"/>
      <c r="X589" s="68"/>
      <c r="Y589" s="69"/>
      <c r="Z589" s="68"/>
      <c r="AA589" s="69"/>
      <c r="AB589" s="69"/>
      <c r="AC589" s="49"/>
    </row>
    <row r="590" spans="15:29" ht="18.75" x14ac:dyDescent="0.25">
      <c r="O590" s="72"/>
      <c r="P590" s="73" t="s">
        <v>786</v>
      </c>
      <c r="Q590" s="72"/>
      <c r="S590" s="73" t="s">
        <v>786</v>
      </c>
      <c r="T590" s="74"/>
      <c r="U590" s="73"/>
      <c r="V590" s="72"/>
      <c r="W590" s="75" t="s">
        <v>787</v>
      </c>
      <c r="X590" s="76"/>
      <c r="Y590" s="72"/>
      <c r="Z590" s="76"/>
      <c r="AA590" s="77"/>
      <c r="AB590" s="72"/>
    </row>
    <row r="591" spans="15:29" ht="18.75" x14ac:dyDescent="0.3">
      <c r="O591" s="72"/>
      <c r="P591" s="78" t="s">
        <v>788</v>
      </c>
      <c r="Q591" s="72"/>
      <c r="S591" s="78" t="s">
        <v>789</v>
      </c>
      <c r="T591" s="72"/>
      <c r="U591" s="78" t="s">
        <v>790</v>
      </c>
      <c r="V591" s="72"/>
      <c r="W591" s="79" t="s">
        <v>791</v>
      </c>
      <c r="X591" s="76"/>
      <c r="Y591" s="72"/>
      <c r="Z591" s="76"/>
      <c r="AA591" s="72"/>
      <c r="AB591" s="72"/>
    </row>
    <row r="592" spans="15:29" ht="37.5" x14ac:dyDescent="0.25">
      <c r="O592" s="72"/>
      <c r="P592" s="73" t="s">
        <v>792</v>
      </c>
      <c r="Q592" s="72"/>
      <c r="S592" s="73" t="s">
        <v>793</v>
      </c>
      <c r="T592" s="72"/>
      <c r="U592" s="73"/>
      <c r="V592" s="72"/>
      <c r="W592" s="80" t="s">
        <v>794</v>
      </c>
      <c r="X592" s="76"/>
      <c r="Y592" s="72"/>
      <c r="Z592" s="76"/>
      <c r="AA592" s="72"/>
      <c r="AB592" s="72"/>
    </row>
  </sheetData>
  <sheetProtection formatCells="0" formatColumns="0" formatRows="0" insertRows="0" sort="0" autoFilter="0"/>
  <mergeCells count="2">
    <mergeCell ref="O2:AB2"/>
    <mergeCell ref="O4:AB4"/>
  </mergeCells>
  <dataValidations count="2">
    <dataValidation type="list" allowBlank="1" showInputMessage="1" showErrorMessage="1" sqref="R6 R563:R578 R8:R561">
      <formula1>CARGOS</formula1>
    </dataValidation>
    <dataValidation type="list" allowBlank="1" showInputMessage="1" showErrorMessage="1" sqref="S6 S8:S578">
      <formula1>ESTATUS</formula1>
    </dataValidation>
  </dataValidations>
  <printOptions horizontalCentered="1"/>
  <pageMargins left="0.23622047244094491" right="0.23622047244094491" top="0.35433070866141736" bottom="0.55118110236220474" header="0.11811023622047245" footer="0.11811023622047245"/>
  <pageSetup paperSize="5" scale="52" orientation="landscape" horizontalDpi="1200" verticalDpi="1200" r:id="rId1"/>
  <headerFooter>
    <oddFooter>&amp;L&amp;7IDIAF │ Nómina de Empleados Fijos&amp;R&amp;8&amp;P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 NOVIEMBRE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2022-01-05T15:38:42Z</dcterms:created>
  <dcterms:modified xsi:type="dcterms:W3CDTF">2022-01-05T15:39:15Z</dcterms:modified>
</cp:coreProperties>
</file>